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240" yWindow="135" windowWidth="20055" windowHeight="7170"/>
  </bookViews>
  <sheets>
    <sheet name="Funkcije 1" sheetId="1" r:id="rId1"/>
    <sheet name="Funkcije 1 - R" sheetId="3" r:id="rId2"/>
    <sheet name="Funkcije 2" sheetId="2" r:id="rId3"/>
    <sheet name="Funkcije 2 - R" sheetId="7" r:id="rId4"/>
    <sheet name="Funkcije 3" sheetId="5" r:id="rId5"/>
    <sheet name="Funkcije 3 - R" sheetId="6" r:id="rId6"/>
    <sheet name="IF" sheetId="8" r:id="rId7"/>
    <sheet name="IF - R" sheetId="10" r:id="rId8"/>
  </sheets>
  <calcPr calcId="124519"/>
</workbook>
</file>

<file path=xl/calcChain.xml><?xml version="1.0" encoding="utf-8"?>
<calcChain xmlns="http://schemas.openxmlformats.org/spreadsheetml/2006/main">
  <c r="D47" i="3"/>
  <c r="J84" i="10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E11"/>
  <c r="C45" i="6"/>
  <c r="C46"/>
  <c r="C44"/>
  <c r="C43"/>
  <c r="C42"/>
  <c r="U4" i="3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"/>
  <c r="U3" s="1"/>
  <c r="J30" i="7"/>
  <c r="J29"/>
  <c r="J27"/>
  <c r="J26"/>
  <c r="J23"/>
  <c r="J22"/>
  <c r="J21"/>
  <c r="J20"/>
  <c r="J19"/>
  <c r="K14"/>
  <c r="K13"/>
  <c r="K12"/>
  <c r="K11"/>
  <c r="D43"/>
  <c r="G42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8"/>
  <c r="S4" i="6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5"/>
  <c r="S26"/>
  <c r="S27"/>
  <c r="S28"/>
  <c r="S29"/>
  <c r="S30"/>
  <c r="S31"/>
  <c r="S32"/>
  <c r="S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S24" s="1"/>
  <c r="U25"/>
  <c r="U26"/>
  <c r="U27"/>
  <c r="U28"/>
  <c r="U29"/>
  <c r="U30"/>
  <c r="U31"/>
  <c r="U32"/>
  <c r="U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"/>
  <c r="D34"/>
  <c r="E34"/>
  <c r="F34"/>
  <c r="G34"/>
  <c r="H34"/>
  <c r="I34"/>
  <c r="J34"/>
  <c r="K34"/>
  <c r="L34"/>
  <c r="M34"/>
  <c r="N34"/>
  <c r="O34"/>
  <c r="C34"/>
  <c r="O35"/>
  <c r="N35"/>
  <c r="M35"/>
  <c r="L35"/>
  <c r="K35"/>
  <c r="J35"/>
  <c r="I35"/>
  <c r="H35"/>
  <c r="G35"/>
  <c r="F35"/>
  <c r="E35"/>
  <c r="D35"/>
  <c r="C35"/>
  <c r="O33"/>
  <c r="N33"/>
  <c r="M33"/>
  <c r="L33"/>
  <c r="K33"/>
  <c r="J33"/>
  <c r="I33"/>
  <c r="H33"/>
  <c r="G33"/>
  <c r="F33"/>
  <c r="E33"/>
  <c r="D33"/>
  <c r="C33"/>
  <c r="D38" i="3"/>
  <c r="E38"/>
  <c r="F38"/>
  <c r="G38"/>
  <c r="H38"/>
  <c r="I38"/>
  <c r="J38"/>
  <c r="K38"/>
  <c r="L38"/>
  <c r="M38"/>
  <c r="N38"/>
  <c r="O38"/>
  <c r="C38"/>
  <c r="D36"/>
  <c r="E36"/>
  <c r="F36"/>
  <c r="G36"/>
  <c r="H36"/>
  <c r="I36"/>
  <c r="J36"/>
  <c r="K36"/>
  <c r="L36"/>
  <c r="M36"/>
  <c r="N36"/>
  <c r="O36"/>
  <c r="D37"/>
  <c r="E37"/>
  <c r="F37"/>
  <c r="G37"/>
  <c r="H37"/>
  <c r="I37"/>
  <c r="J37"/>
  <c r="K37"/>
  <c r="L37"/>
  <c r="M37"/>
  <c r="N37"/>
  <c r="O37"/>
  <c r="C37"/>
  <c r="C36"/>
  <c r="D35"/>
  <c r="E35"/>
  <c r="F35"/>
  <c r="G35"/>
  <c r="H35"/>
  <c r="I35"/>
  <c r="J35"/>
  <c r="K35"/>
  <c r="L35"/>
  <c r="M35"/>
  <c r="N35"/>
  <c r="O35"/>
  <c r="C35"/>
  <c r="D34"/>
  <c r="E34"/>
  <c r="F34"/>
  <c r="G34"/>
  <c r="H34"/>
  <c r="I34"/>
  <c r="J34"/>
  <c r="K34"/>
  <c r="L34"/>
  <c r="M34"/>
  <c r="N34"/>
  <c r="O34"/>
  <c r="C34"/>
  <c r="P35"/>
  <c r="Q33"/>
  <c r="P33"/>
  <c r="D33"/>
  <c r="E33"/>
  <c r="F33"/>
  <c r="G33"/>
  <c r="H33"/>
  <c r="I33"/>
  <c r="J33"/>
  <c r="K33"/>
  <c r="L33"/>
  <c r="M33"/>
  <c r="N33"/>
  <c r="O33"/>
  <c r="C3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"/>
  <c r="D45" s="1"/>
  <c r="D44" l="1"/>
  <c r="E49"/>
  <c r="K10" i="7"/>
  <c r="G43"/>
</calcChain>
</file>

<file path=xl/comments1.xml><?xml version="1.0" encoding="utf-8"?>
<comments xmlns="http://schemas.openxmlformats.org/spreadsheetml/2006/main">
  <authors>
    <author>Corporate Edition</author>
    <author>ETS</author>
  </authors>
  <commentList>
    <comment ref="D43" authorId="0">
      <text>
        <r>
          <rPr>
            <b/>
            <sz val="9"/>
            <color indexed="81"/>
            <rFont val="Tahoma"/>
            <family val="2"/>
            <charset val="238"/>
          </rPr>
          <t>Funkcija MAX()</t>
        </r>
      </text>
    </comment>
    <comment ref="D44" authorId="0">
      <text>
        <r>
          <rPr>
            <b/>
            <sz val="9"/>
            <color indexed="81"/>
            <rFont val="Tahoma"/>
            <family val="2"/>
            <charset val="238"/>
          </rPr>
          <t>Funkcija MIN()</t>
        </r>
      </text>
    </comment>
    <comment ref="D46" authorId="1">
      <text>
        <r>
          <rPr>
            <b/>
            <sz val="9"/>
            <color indexed="81"/>
            <rFont val="Tahoma"/>
            <charset val="1"/>
          </rPr>
          <t>COUNT()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Funkcija COUNTIF()</t>
        </r>
      </text>
    </comment>
  </commentList>
</comments>
</file>

<file path=xl/comments2.xml><?xml version="1.0" encoding="utf-8"?>
<comments xmlns="http://schemas.openxmlformats.org/spreadsheetml/2006/main">
  <authors>
    <author>Corporate Edition</author>
    <author>ETS</author>
  </authors>
  <commentList>
    <comment ref="D44" authorId="0">
      <text>
        <r>
          <rPr>
            <b/>
            <sz val="9"/>
            <color indexed="81"/>
            <rFont val="Tahoma"/>
            <family val="2"/>
            <charset val="238"/>
          </rPr>
          <t>Funkcija MAX()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Funkcija MIN()</t>
        </r>
      </text>
    </comment>
    <comment ref="D47" authorId="1">
      <text>
        <r>
          <rPr>
            <b/>
            <sz val="9"/>
            <color indexed="81"/>
            <rFont val="Tahoma"/>
            <charset val="1"/>
          </rPr>
          <t>COUNT()</t>
        </r>
      </text>
    </comment>
    <comment ref="E49" authorId="0">
      <text>
        <r>
          <rPr>
            <b/>
            <sz val="9"/>
            <color indexed="81"/>
            <rFont val="Tahoma"/>
            <family val="2"/>
            <charset val="238"/>
          </rPr>
          <t>Funkcija COUNTIF()</t>
        </r>
      </text>
    </comment>
  </commentList>
</comments>
</file>

<file path=xl/comments3.xml><?xml version="1.0" encoding="utf-8"?>
<comments xmlns="http://schemas.openxmlformats.org/spreadsheetml/2006/main">
  <authors>
    <author>Corporate Edition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10% ili 20%</t>
        </r>
      </text>
    </comment>
  </commentList>
</comments>
</file>

<file path=xl/comments4.xml><?xml version="1.0" encoding="utf-8"?>
<comments xmlns="http://schemas.openxmlformats.org/spreadsheetml/2006/main">
  <authors>
    <author>Corporate Edition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10% ili 20%</t>
        </r>
      </text>
    </comment>
  </commentList>
</comments>
</file>

<file path=xl/sharedStrings.xml><?xml version="1.0" encoding="utf-8"?>
<sst xmlns="http://schemas.openxmlformats.org/spreadsheetml/2006/main" count="863" uniqueCount="215">
  <si>
    <t>R.br.</t>
  </si>
  <si>
    <t>Prezime i ime</t>
  </si>
  <si>
    <t>Srpski jezik</t>
  </si>
  <si>
    <t>Strani jezik</t>
  </si>
  <si>
    <t>Istorija</t>
  </si>
  <si>
    <t>Muzičko</t>
  </si>
  <si>
    <t>Fizičko</t>
  </si>
  <si>
    <t>Matematika</t>
  </si>
  <si>
    <t>Informatika</t>
  </si>
  <si>
    <t>Geografija</t>
  </si>
  <si>
    <t>Fizika</t>
  </si>
  <si>
    <t>Hemija</t>
  </si>
  <si>
    <t>Biologija</t>
  </si>
  <si>
    <t>Osnovi ekonomike trgovine</t>
  </si>
  <si>
    <t>Trgovinsko poslovanje</t>
  </si>
  <si>
    <t>Vladanje</t>
  </si>
  <si>
    <t>izostanci</t>
  </si>
  <si>
    <t>USPEH</t>
  </si>
  <si>
    <t>OP.</t>
  </si>
  <si>
    <t>NEO.</t>
  </si>
  <si>
    <t>Slaviša</t>
  </si>
  <si>
    <t>Dejan</t>
  </si>
  <si>
    <t>Mirjana</t>
  </si>
  <si>
    <t>Ivan</t>
  </si>
  <si>
    <t>Zlata</t>
  </si>
  <si>
    <t>Snežana</t>
  </si>
  <si>
    <t>Dragana</t>
  </si>
  <si>
    <t>Marija</t>
  </si>
  <si>
    <t>Vladica</t>
  </si>
  <si>
    <t>Ivana</t>
  </si>
  <si>
    <t>Ana</t>
  </si>
  <si>
    <t>Marko</t>
  </si>
  <si>
    <t>Branislav</t>
  </si>
  <si>
    <t>Stole</t>
  </si>
  <si>
    <t>Žarko</t>
  </si>
  <si>
    <t>Saša</t>
  </si>
  <si>
    <t>Lidija</t>
  </si>
  <si>
    <t>Jelena</t>
  </si>
  <si>
    <t>Tanja</t>
  </si>
  <si>
    <t>Nenad</t>
  </si>
  <si>
    <t>Nebojša</t>
  </si>
  <si>
    <t>Aleksandra</t>
  </si>
  <si>
    <t>Jadranka</t>
  </si>
  <si>
    <t>Strahinja</t>
  </si>
  <si>
    <t>Igor</t>
  </si>
  <si>
    <t>Odlčan</t>
  </si>
  <si>
    <t>Vr.dobar</t>
  </si>
  <si>
    <t>ukupno</t>
  </si>
  <si>
    <t>Dobar</t>
  </si>
  <si>
    <t>Dovoljan</t>
  </si>
  <si>
    <t>Nedovoljan</t>
  </si>
  <si>
    <t>Prosek</t>
  </si>
  <si>
    <t>Ukupno:</t>
  </si>
  <si>
    <t>Biber</t>
  </si>
  <si>
    <t>Zapad</t>
  </si>
  <si>
    <t>Pirinac</t>
  </si>
  <si>
    <t>Soja</t>
  </si>
  <si>
    <t>Caj</t>
  </si>
  <si>
    <t>Kafa</t>
  </si>
  <si>
    <t>Istok</t>
  </si>
  <si>
    <t>Kolicina</t>
  </si>
  <si>
    <t>Proizvod</t>
  </si>
  <si>
    <t>Prosecna proizvodnja</t>
  </si>
  <si>
    <t>P.stopa</t>
  </si>
  <si>
    <t>Trziste</t>
  </si>
  <si>
    <t>zad.1</t>
  </si>
  <si>
    <t>zad.2</t>
  </si>
  <si>
    <t>zad.3</t>
  </si>
  <si>
    <t>zad.4</t>
  </si>
  <si>
    <t>zad.5</t>
  </si>
  <si>
    <t>Uočiti razliku između formule i funkcije i analizirati razliku (posebno kod velikih tabela).</t>
  </si>
  <si>
    <t>zad.6</t>
  </si>
  <si>
    <t>zad.7</t>
  </si>
  <si>
    <t>Najveći prosek u odeljenju je:</t>
  </si>
  <si>
    <t>Najmanji prosek u odeljenju je</t>
  </si>
  <si>
    <r>
      <t xml:space="preserve">Sabrati broj izostanaka pomoću funkcije </t>
    </r>
    <r>
      <rPr>
        <b/>
        <sz val="10"/>
        <color rgb="FFFF0000"/>
        <rFont val="Arial"/>
        <family val="2"/>
        <charset val="238"/>
      </rPr>
      <t>Sum()</t>
    </r>
    <r>
      <rPr>
        <sz val="10"/>
        <color rgb="FFFF0000"/>
        <rFont val="Arial"/>
        <family val="2"/>
        <charset val="238"/>
      </rPr>
      <t>.</t>
    </r>
  </si>
  <si>
    <r>
      <t xml:space="preserve">Izračunati prosečnu ocenu tj. uspeh učenika koristeći formulu, a zatim funkciju </t>
    </r>
    <r>
      <rPr>
        <b/>
        <sz val="10"/>
        <color rgb="FFFF0000"/>
        <rFont val="Arial"/>
        <family val="2"/>
        <charset val="238"/>
      </rPr>
      <t>Average()</t>
    </r>
    <r>
      <rPr>
        <sz val="10"/>
        <color rgb="FFFF0000"/>
        <rFont val="Arial"/>
        <family val="2"/>
        <charset val="238"/>
      </rPr>
      <t>. (Formatirati na dve decimale)</t>
    </r>
  </si>
  <si>
    <t>zad.8</t>
  </si>
  <si>
    <t>Izračunajte prosečnu ocenu za svaki predmet.</t>
  </si>
  <si>
    <r>
      <t xml:space="preserve">Odrediti broj 5-ca, 4-ki, ... iz svakog predmeta koristeći funkciju </t>
    </r>
    <r>
      <rPr>
        <b/>
        <sz val="10"/>
        <color rgb="FFFF0000"/>
        <rFont val="Arial"/>
        <family val="2"/>
        <charset val="238"/>
      </rPr>
      <t>Countif()</t>
    </r>
  </si>
  <si>
    <t>Broj odličnih učenika u odeljenju je:</t>
  </si>
  <si>
    <t>zad.9</t>
  </si>
  <si>
    <t>zad.10</t>
  </si>
  <si>
    <r>
      <t xml:space="preserve">Premestite kolonu vladanje iza izostanaka. (koristiti </t>
    </r>
    <r>
      <rPr>
        <b/>
        <sz val="10"/>
        <color rgb="FFFF0000"/>
        <rFont val="Arial"/>
        <family val="2"/>
        <charset val="238"/>
      </rPr>
      <t>Insert Cut Cells</t>
    </r>
    <r>
      <rPr>
        <sz val="10"/>
        <color rgb="FFFF0000"/>
        <rFont val="Arial"/>
        <family val="2"/>
        <charset val="238"/>
      </rPr>
      <t>)</t>
    </r>
  </si>
  <si>
    <t>izračunajte ponovo uspeh. (između ocena i vladanja su sada izostanci)</t>
  </si>
  <si>
    <t>Broj ostalih ocena</t>
  </si>
  <si>
    <t>Broj nedovoljnih</t>
  </si>
  <si>
    <t>Kolicina (T)</t>
  </si>
  <si>
    <t>Ako učenik ima 1 iz nekog predmeta, korišćenjem uslovnog formatiranje podesite da ćelija bude crana, a font bele boje.</t>
  </si>
  <si>
    <t>Izračunajte broj nedovoljnih i broj ostalih ocena.</t>
  </si>
  <si>
    <r>
      <t>Ako je neko nedovoljan, u kolonu uspeh upisati "</t>
    </r>
    <r>
      <rPr>
        <b/>
        <sz val="10"/>
        <color rgb="FFFF0000"/>
        <rFont val="Arial"/>
        <family val="2"/>
        <charset val="238"/>
      </rPr>
      <t xml:space="preserve">Nedovoljan", </t>
    </r>
    <r>
      <rPr>
        <sz val="10"/>
        <color rgb="FFFF0000"/>
        <rFont val="Arial"/>
        <family val="2"/>
        <charset val="238"/>
      </rPr>
      <t>u suprotnom izračunati prosek. (Koristite</t>
    </r>
    <r>
      <rPr>
        <b/>
        <sz val="10"/>
        <color rgb="FFFF000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IF)</t>
    </r>
  </si>
  <si>
    <t>Cena (Din)</t>
  </si>
  <si>
    <t>Iznos uvoza (€)</t>
  </si>
  <si>
    <r>
      <t>U kolonu T, u slučaju da učenik ima više od 5 neopravdanih, upisati "</t>
    </r>
    <r>
      <rPr>
        <b/>
        <sz val="10"/>
        <color rgb="FFFF0000"/>
        <rFont val="Arial"/>
        <family val="2"/>
        <charset val="238"/>
      </rPr>
      <t>Ukor od. starešine</t>
    </r>
    <r>
      <rPr>
        <sz val="10"/>
        <color rgb="FFFF0000"/>
        <rFont val="Arial"/>
        <family val="2"/>
        <charset val="238"/>
      </rPr>
      <t>" (koristite IF)</t>
    </r>
  </si>
  <si>
    <t>pom.polje
br.ned.</t>
  </si>
  <si>
    <t>20%</t>
  </si>
  <si>
    <t>10%</t>
  </si>
  <si>
    <t>Kurs (€)</t>
  </si>
  <si>
    <r>
      <t>Poreska sopa za kafu je 20%, a za sve ostalo 10%.</t>
    </r>
    <r>
      <rPr>
        <b/>
        <sz val="10"/>
        <color rgb="FFFF0000"/>
        <rFont val="Arial"/>
        <family val="2"/>
        <charset val="238"/>
      </rPr>
      <t xml:space="preserve"> Popunite ova polja pomoću funkcije IF. </t>
    </r>
  </si>
  <si>
    <t>Max. transakcija</t>
  </si>
  <si>
    <t>Broj transakcija</t>
  </si>
  <si>
    <t>Broj trans. Istok</t>
  </si>
  <si>
    <t>Broj trans. Zapad</t>
  </si>
  <si>
    <t>Prodato proizvoda (T)</t>
  </si>
  <si>
    <t>Uvoz po por.stopi</t>
  </si>
  <si>
    <r>
      <t xml:space="preserve">Popunite zelenu tabelu koristeći funkcije </t>
    </r>
    <r>
      <rPr>
        <b/>
        <sz val="10"/>
        <color rgb="FFFF0000"/>
        <rFont val="Arial"/>
        <family val="2"/>
        <charset val="238"/>
      </rPr>
      <t>Max()</t>
    </r>
    <r>
      <rPr>
        <sz val="10"/>
        <color rgb="FFFF0000"/>
        <rFont val="Arial"/>
        <family val="2"/>
        <charset val="238"/>
      </rPr>
      <t xml:space="preserve">, </t>
    </r>
    <r>
      <rPr>
        <b/>
        <sz val="10"/>
        <color rgb="FFFF0000"/>
        <rFont val="Arial"/>
        <family val="2"/>
        <charset val="238"/>
      </rPr>
      <t>Average()</t>
    </r>
    <r>
      <rPr>
        <sz val="10"/>
        <color rgb="FFFF0000"/>
        <rFont val="Arial"/>
        <family val="2"/>
        <charset val="238"/>
      </rPr>
      <t xml:space="preserve">, </t>
    </r>
    <r>
      <rPr>
        <b/>
        <sz val="10"/>
        <color rgb="FFFF0000"/>
        <rFont val="Arial"/>
        <family val="2"/>
        <charset val="238"/>
      </rPr>
      <t>Count()</t>
    </r>
    <r>
      <rPr>
        <sz val="10"/>
        <color rgb="FFFF0000"/>
        <rFont val="Arial"/>
        <family val="2"/>
        <charset val="238"/>
      </rPr>
      <t xml:space="preserve">, i </t>
    </r>
    <r>
      <rPr>
        <b/>
        <sz val="10"/>
        <color rgb="FFFF0000"/>
        <rFont val="Arial"/>
        <family val="2"/>
        <charset val="238"/>
      </rPr>
      <t>Countif()</t>
    </r>
    <r>
      <rPr>
        <sz val="10"/>
        <color rgb="FFFF0000"/>
        <rFont val="Arial"/>
        <family val="2"/>
        <charset val="238"/>
      </rPr>
      <t>.</t>
    </r>
  </si>
  <si>
    <r>
      <t xml:space="preserve">Žute tabele popunjavamo korišćenjem funkcije </t>
    </r>
    <r>
      <rPr>
        <b/>
        <sz val="10"/>
        <color rgb="FFFF0000"/>
        <rFont val="Arial"/>
        <family val="2"/>
        <charset val="238"/>
      </rPr>
      <t>SUMIF()</t>
    </r>
    <r>
      <rPr>
        <sz val="10"/>
        <color rgb="FFFF0000"/>
        <rFont val="Arial"/>
        <family val="2"/>
        <charset val="238"/>
      </rPr>
      <t>.</t>
    </r>
  </si>
  <si>
    <t xml:space="preserve">Izračunajte iznos uvoza u evrima koristeći dati kurs iz ćelije J7 (cena proizvoda je u dinarima) </t>
  </si>
  <si>
    <t>Prosečna količina</t>
  </si>
  <si>
    <t>zad.11</t>
  </si>
  <si>
    <t>zad.12</t>
  </si>
  <si>
    <t xml:space="preserve">U kolonu T izračunajte koliko učenik ima nedovoljnih ocena. </t>
  </si>
  <si>
    <t>U kolonu U, zavisno od toga da li učenik ima nedovoljne ocene, upisati "Nedovoljan" ili "Bez nedovoljnih"</t>
  </si>
  <si>
    <t>Opis uspeha</t>
  </si>
  <si>
    <t>Broj odličnih učenika:</t>
  </si>
  <si>
    <t>Broj vr.dobrih učenika:</t>
  </si>
  <si>
    <t>Broj dobrih učenika:</t>
  </si>
  <si>
    <t>Broj dovoljnih učenika:</t>
  </si>
  <si>
    <t>Broj nedovoljnih učenika:</t>
  </si>
  <si>
    <t>Povećanje:</t>
  </si>
  <si>
    <t>Sniženje:</t>
  </si>
  <si>
    <t>Naziv robe</t>
  </si>
  <si>
    <t>Količina</t>
  </si>
  <si>
    <t>Stara cena</t>
  </si>
  <si>
    <t>Bracni krevet VENECIJA</t>
  </si>
  <si>
    <t>Cipelar "AHIL"</t>
  </si>
  <si>
    <t>Kauc IVANA</t>
  </si>
  <si>
    <t>KOMB. SOBA ""07"</t>
  </si>
  <si>
    <t>KOMB. SOBA "01"</t>
  </si>
  <si>
    <t>KOMB. SOBA "05" MOST</t>
  </si>
  <si>
    <t>KOMB. SOBA "06"</t>
  </si>
  <si>
    <t>KOMB. SOBA "09"</t>
  </si>
  <si>
    <t>Komoda "ROMA"1</t>
  </si>
  <si>
    <t>Komoda "ROMA"2</t>
  </si>
  <si>
    <t>Komoda "ROMA"3</t>
  </si>
  <si>
    <t>Komoda "ROMA"4</t>
  </si>
  <si>
    <t>Komoda ''AMBASADOR'' 3K</t>
  </si>
  <si>
    <t>KOMP.STO "ASTRA"</t>
  </si>
  <si>
    <t>KOMP.STO "DJORDJE"</t>
  </si>
  <si>
    <t>KOMP.STO PETAR</t>
  </si>
  <si>
    <t>Kuhinja ""KLASIK"" VU60</t>
  </si>
  <si>
    <t>Kuhinja "KLASIK" D40F</t>
  </si>
  <si>
    <t>Kuhinja "KLASIK" D40K</t>
  </si>
  <si>
    <t>Kuhinja "KLASIK" D60</t>
  </si>
  <si>
    <t>Kuhinja "KLASIK" D80</t>
  </si>
  <si>
    <t>Kuhinja "KLASIK" D80S</t>
  </si>
  <si>
    <t>Kuhinja "KLASIK" DU100</t>
  </si>
  <si>
    <t>Kuhinja "KLASIK" V40</t>
  </si>
  <si>
    <t>Kuhinja "KLASIK" V60/A</t>
  </si>
  <si>
    <t>Kuhinja "KLASIK" V80</t>
  </si>
  <si>
    <t>Kuhinja "KLASIK" V80/S</t>
  </si>
  <si>
    <t>Kuhinja "STANDARD" KOM</t>
  </si>
  <si>
    <t>Ormar "IVA" K2</t>
  </si>
  <si>
    <t>Ormar "MILANO" GARD. D1</t>
  </si>
  <si>
    <t>Ormar "MILANO"</t>
  </si>
  <si>
    <t>Ormar "MILANO"OTV.TV DEO</t>
  </si>
  <si>
    <t>Ormar FORTUNA SOFT F3</t>
  </si>
  <si>
    <t>Ormar FORTUNA SOFT F4</t>
  </si>
  <si>
    <t>Ormar FORTUNA SOFT F75</t>
  </si>
  <si>
    <t>Ormar FORTUNA SOFT FU</t>
  </si>
  <si>
    <t>Ormar FORTUNA TIS F1</t>
  </si>
  <si>
    <t>Ormar FORTUNA TIS F2</t>
  </si>
  <si>
    <t>Ormar NAMOS</t>
  </si>
  <si>
    <t>Ormar nocni BETA</t>
  </si>
  <si>
    <t>Ormar SIBER 2D LUX</t>
  </si>
  <si>
    <t>Ormar SIBER 3D LUX</t>
  </si>
  <si>
    <t>Polufotelja "Penelopa"</t>
  </si>
  <si>
    <t>Predsoblje "APOLON"PA1</t>
  </si>
  <si>
    <t>Predsoblje "APOLON"PA2</t>
  </si>
  <si>
    <t>Predsoblje "APOLON"PA3"</t>
  </si>
  <si>
    <t>Predsoblje AFRODITA</t>
  </si>
  <si>
    <t>Predsoblje ATINA 1</t>
  </si>
  <si>
    <t>Predsoblje ATINA 2 CIVILUK</t>
  </si>
  <si>
    <t>Sto " TL 308 A-UK"</t>
  </si>
  <si>
    <t>Sto "Aljaska"</t>
  </si>
  <si>
    <t>Sto "Kora"</t>
  </si>
  <si>
    <t>Stolica "Enrike"</t>
  </si>
  <si>
    <t>Stolica "Erika"</t>
  </si>
  <si>
    <t>Stolica "Penelopa"</t>
  </si>
  <si>
    <t>Stolica "PIZZA"</t>
  </si>
  <si>
    <t>Stolica "T11A"</t>
  </si>
  <si>
    <t>Stolica Sasa</t>
  </si>
  <si>
    <t>TOAL.OGLEDALO "MONIKA"</t>
  </si>
  <si>
    <t>TOALETNI STO "HELENA"</t>
  </si>
  <si>
    <t>TRP. STO "MONAKO"</t>
  </si>
  <si>
    <t>TV KOMODA "LUNA"</t>
  </si>
  <si>
    <t>TV KOMODA "MONA"</t>
  </si>
  <si>
    <t>TV KOMODA ZONA</t>
  </si>
  <si>
    <t>TV vitrina "OSKAR"</t>
  </si>
  <si>
    <t>TV VITRINA AJAKS</t>
  </si>
  <si>
    <t>Komoda ''AMBASADOR''</t>
  </si>
  <si>
    <t>Poreska stopa</t>
  </si>
  <si>
    <t>Promena cena</t>
  </si>
  <si>
    <t>Poreske stope</t>
  </si>
  <si>
    <r>
      <t xml:space="preserve">U polje za poresku stopu omogućiti upisivanje samo vrednosti iz zelene liste (koristimo </t>
    </r>
    <r>
      <rPr>
        <b/>
        <sz val="10"/>
        <color rgb="FFFF0000"/>
        <rFont val="Arial"/>
        <family val="2"/>
        <charset val="238"/>
      </rPr>
      <t>Data Validation</t>
    </r>
    <r>
      <rPr>
        <sz val="10"/>
        <color rgb="FFFF0000"/>
        <rFont val="Arial"/>
        <family val="2"/>
        <charset val="238"/>
      </rPr>
      <t>)</t>
    </r>
  </si>
  <si>
    <t>U slučaju pogrešnog unosa, poruka treba da glasi "Možete uneti samo 10% ili 20%".</t>
  </si>
  <si>
    <t>Žuta polja, koja koristimo za promenu cena, treba da sadrže vrednosti iz opsega od 3% do 30%</t>
  </si>
  <si>
    <t>U slučaju pogrešnog unosa, poruka treba da glasi "Vrednosti terba da budu u opsegu od 3% do 30%".</t>
  </si>
  <si>
    <t>Nova cena
(zad.5)</t>
  </si>
  <si>
    <t>Nova cena
(zad.6)</t>
  </si>
  <si>
    <r>
      <t>Ako je stanje zaliha (količina) veće od 10, uradite sniženje cena. U suprotnom povećejte cenu.</t>
    </r>
    <r>
      <rPr>
        <b/>
        <sz val="10"/>
        <color rgb="FFFF0000"/>
        <rFont val="Arial"/>
        <family val="2"/>
        <charset val="238"/>
      </rPr>
      <t xml:space="preserve"> U funkciju IF koristite ADRESU žute ćelije.</t>
    </r>
  </si>
  <si>
    <r>
      <t xml:space="preserve">Ako je stanje zaliha (količina) veće od 10, uradite sniženje cena. U suprotnom povećejte cenu. </t>
    </r>
    <r>
      <rPr>
        <b/>
        <sz val="10"/>
        <color rgb="FFFF0000"/>
        <rFont val="Arial"/>
        <family val="2"/>
        <charset val="238"/>
      </rPr>
      <t>U funkciju IF koristite KONSTANTU iz žute ćelije.</t>
    </r>
  </si>
  <si>
    <t>Sve cene formatirati na dve decimala, sa odvajanjem hiljadarki.</t>
  </si>
  <si>
    <r>
      <t xml:space="preserve">Cene iz zadatka 5 i 6 su iste. Promenite vrednost žute ćelije. Cene sada nisu iste. </t>
    </r>
    <r>
      <rPr>
        <b/>
        <sz val="10"/>
        <color rgb="FFFF0000"/>
        <rFont val="Arial"/>
        <family val="2"/>
        <charset val="238"/>
      </rPr>
      <t>ŽAŠTO? Analizrajte šta je bolje.</t>
    </r>
  </si>
  <si>
    <t>Komentar
(zad.9)</t>
  </si>
  <si>
    <t>Nova cena
(zad.10)</t>
  </si>
  <si>
    <t>Izračunati novu cenu na osnovu zadatka 9. Za slučaj bez promene prepisati staru cenu. (UGNJEŽDENO IF)</t>
  </si>
  <si>
    <t>Ako je količina manja od 10 komentar je "Povećanje", ako je veća od 10, komentar je "Sniženje", a ako je jednaka 10 "Bez promene".  (UGNJEŽDENO IF)</t>
  </si>
  <si>
    <t>Stopa</t>
  </si>
  <si>
    <t>Opšta</t>
  </si>
  <si>
    <t>Posebna</t>
  </si>
  <si>
    <t>Šifra</t>
  </si>
  <si>
    <t>Ukupan broj artikala koji podležu opštoj poreskoj stopi je:</t>
  </si>
  <si>
    <t>zad.13</t>
  </si>
  <si>
    <t>Broj u;enika u odeljenju je:</t>
  </si>
</sst>
</file>

<file path=xl/styles.xml><?xml version="1.0" encoding="utf-8"?>
<styleSheet xmlns="http://schemas.openxmlformats.org/spreadsheetml/2006/main">
  <fonts count="26">
    <font>
      <sz val="10"/>
      <name val="Arial"/>
      <charset val="16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2"/>
      <color indexed="62"/>
      <name val="Arial"/>
      <family val="2"/>
    </font>
    <font>
      <sz val="10"/>
      <color indexed="9"/>
      <name val="Arial"/>
      <family val="2"/>
    </font>
    <font>
      <sz val="10"/>
      <name val="Arial"/>
      <charset val="238"/>
    </font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0"/>
      <color theme="0" tint="-0.249977111117893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6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FD8D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17" fillId="0" borderId="0"/>
  </cellStyleXfs>
  <cellXfs count="1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" fontId="4" fillId="5" borderId="1" xfId="0" applyNumberFormat="1" applyFont="1" applyFill="1" applyBorder="1"/>
    <xf numFmtId="0" fontId="3" fillId="0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5" fillId="7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5" borderId="5" xfId="0" applyFont="1" applyFill="1" applyBorder="1"/>
    <xf numFmtId="0" fontId="0" fillId="5" borderId="1" xfId="0" applyFill="1" applyBorder="1"/>
    <xf numFmtId="0" fontId="6" fillId="8" borderId="1" xfId="0" applyFont="1" applyFill="1" applyBorder="1"/>
    <xf numFmtId="2" fontId="6" fillId="8" borderId="1" xfId="0" applyNumberFormat="1" applyFont="1" applyFill="1" applyBorder="1"/>
    <xf numFmtId="2" fontId="6" fillId="8" borderId="1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8" fillId="9" borderId="1" xfId="0" applyNumberFormat="1" applyFont="1" applyFill="1" applyBorder="1"/>
    <xf numFmtId="4" fontId="8" fillId="0" borderId="0" xfId="0" applyNumberFormat="1" applyFont="1" applyFill="1" applyBorder="1"/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" fontId="0" fillId="0" borderId="1" xfId="0" applyNumberFormat="1" applyBorder="1"/>
    <xf numFmtId="0" fontId="0" fillId="0" borderId="1" xfId="0" applyBorder="1"/>
    <xf numFmtId="0" fontId="0" fillId="10" borderId="1" xfId="0" applyFill="1" applyBorder="1" applyAlignment="1">
      <alignment horizontal="center" vertical="center"/>
    </xf>
    <xf numFmtId="4" fontId="0" fillId="4" borderId="1" xfId="0" applyNumberFormat="1" applyFill="1" applyBorder="1"/>
    <xf numFmtId="0" fontId="10" fillId="0" borderId="0" xfId="0" applyFont="1"/>
    <xf numFmtId="0" fontId="11" fillId="0" borderId="0" xfId="0" applyFont="1"/>
    <xf numFmtId="0" fontId="0" fillId="11" borderId="1" xfId="0" applyFill="1" applyBorder="1"/>
    <xf numFmtId="0" fontId="0" fillId="0" borderId="0" xfId="0" applyFill="1" applyBorder="1"/>
    <xf numFmtId="4" fontId="0" fillId="11" borderId="1" xfId="0" applyNumberFormat="1" applyFill="1" applyBorder="1"/>
    <xf numFmtId="0" fontId="3" fillId="13" borderId="5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12" borderId="5" xfId="0" applyFont="1" applyFill="1" applyBorder="1"/>
    <xf numFmtId="0" fontId="0" fillId="12" borderId="1" xfId="0" applyFill="1" applyBorder="1"/>
    <xf numFmtId="0" fontId="0" fillId="0" borderId="0" xfId="0" applyFill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0" xfId="0" applyFill="1" applyBorder="1" applyAlignment="1"/>
    <xf numFmtId="0" fontId="5" fillId="0" borderId="10" xfId="0" applyFont="1" applyFill="1" applyBorder="1" applyAlignment="1"/>
    <xf numFmtId="0" fontId="5" fillId="0" borderId="0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2" fontId="9" fillId="0" borderId="1" xfId="0" applyNumberFormat="1" applyFont="1" applyFill="1" applyBorder="1" applyAlignment="1">
      <alignment horizontal="center" vertical="center"/>
    </xf>
    <xf numFmtId="0" fontId="9" fillId="14" borderId="1" xfId="0" applyFont="1" applyFill="1" applyBorder="1"/>
    <xf numFmtId="4" fontId="0" fillId="14" borderId="1" xfId="0" applyNumberFormat="1" applyFill="1" applyBorder="1"/>
    <xf numFmtId="0" fontId="0" fillId="14" borderId="1" xfId="0" applyFill="1" applyBorder="1"/>
    <xf numFmtId="0" fontId="0" fillId="11" borderId="1" xfId="0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9" fillId="11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8" fillId="10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15" borderId="0" xfId="0" applyFont="1" applyFill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/>
    <xf numFmtId="0" fontId="9" fillId="0" borderId="0" xfId="2"/>
    <xf numFmtId="0" fontId="9" fillId="0" borderId="0" xfId="2" applyAlignment="1">
      <alignment horizontal="center" vertical="center" wrapText="1"/>
    </xf>
    <xf numFmtId="0" fontId="9" fillId="0" borderId="1" xfId="2" applyBorder="1"/>
    <xf numFmtId="0" fontId="18" fillId="0" borderId="0" xfId="3" applyFont="1" applyAlignment="1">
      <alignment horizontal="left" wrapText="1"/>
    </xf>
    <xf numFmtId="0" fontId="18" fillId="0" borderId="0" xfId="3" applyFont="1"/>
    <xf numFmtId="0" fontId="19" fillId="0" borderId="0" xfId="3" applyFont="1"/>
    <xf numFmtId="0" fontId="16" fillId="0" borderId="0" xfId="3" applyFont="1"/>
    <xf numFmtId="0" fontId="20" fillId="0" borderId="1" xfId="3" applyFont="1" applyFill="1" applyBorder="1" applyAlignment="1">
      <alignment horizontal="left"/>
    </xf>
    <xf numFmtId="0" fontId="21" fillId="0" borderId="1" xfId="3" applyFont="1" applyFill="1" applyBorder="1" applyAlignment="1">
      <alignment horizontal="center"/>
    </xf>
    <xf numFmtId="4" fontId="22" fillId="0" borderId="1" xfId="3" applyNumberFormat="1" applyFont="1" applyFill="1" applyBorder="1" applyAlignment="1">
      <alignment horizontal="right"/>
    </xf>
    <xf numFmtId="4" fontId="3" fillId="0" borderId="1" xfId="3" applyNumberFormat="1" applyFont="1" applyBorder="1"/>
    <xf numFmtId="0" fontId="17" fillId="0" borderId="1" xfId="3" applyBorder="1"/>
    <xf numFmtId="0" fontId="11" fillId="0" borderId="0" xfId="2" applyFont="1"/>
    <xf numFmtId="0" fontId="10" fillId="0" borderId="0" xfId="2" applyFont="1" applyAlignment="1">
      <alignment horizontal="right"/>
    </xf>
    <xf numFmtId="0" fontId="18" fillId="0" borderId="0" xfId="3" applyFont="1" applyAlignment="1">
      <alignment horizontal="center" vertical="center" wrapText="1"/>
    </xf>
    <xf numFmtId="10" fontId="3" fillId="16" borderId="1" xfId="3" applyNumberFormat="1" applyFont="1" applyFill="1" applyBorder="1"/>
    <xf numFmtId="0" fontId="18" fillId="16" borderId="1" xfId="3" applyFont="1" applyFill="1" applyBorder="1" applyAlignment="1">
      <alignment horizontal="center" vertical="center" wrapText="1"/>
    </xf>
    <xf numFmtId="10" fontId="23" fillId="11" borderId="1" xfId="3" applyNumberFormat="1" applyFont="1" applyFill="1" applyBorder="1" applyAlignment="1">
      <alignment horizontal="center" wrapText="1"/>
    </xf>
    <xf numFmtId="9" fontId="23" fillId="16" borderId="1" xfId="3" applyNumberFormat="1" applyFont="1" applyFill="1" applyBorder="1" applyAlignment="1">
      <alignment horizontal="center" wrapText="1"/>
    </xf>
    <xf numFmtId="0" fontId="18" fillId="17" borderId="1" xfId="3" applyFont="1" applyFill="1" applyBorder="1" applyAlignment="1">
      <alignment horizontal="center" wrapText="1"/>
    </xf>
    <xf numFmtId="4" fontId="3" fillId="18" borderId="1" xfId="3" applyNumberFormat="1" applyFont="1" applyFill="1" applyBorder="1"/>
    <xf numFmtId="4" fontId="17" fillId="0" borderId="1" xfId="3" applyNumberFormat="1" applyBorder="1"/>
    <xf numFmtId="0" fontId="10" fillId="0" borderId="1" xfId="2" applyFont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3" fillId="18" borderId="1" xfId="3" applyNumberFormat="1" applyFont="1" applyFill="1" applyBorder="1"/>
    <xf numFmtId="0" fontId="17" fillId="0" borderId="1" xfId="3" applyNumberFormat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0" fillId="12" borderId="11" xfId="0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8" fillId="17" borderId="1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if,sumif" xfId="2"/>
    <cellStyle name="Normal_LOOKUP" xfId="3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colors>
    <mruColors>
      <color rgb="FFEDFD8D"/>
      <color rgb="FFFFFF00"/>
      <color rgb="FFE2F0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52"/>
  <sheetViews>
    <sheetView tabSelected="1" topLeftCell="A28" workbookViewId="0">
      <selection activeCell="I59" sqref="I59"/>
    </sheetView>
  </sheetViews>
  <sheetFormatPr defaultRowHeight="15" customHeight="1"/>
  <cols>
    <col min="1" max="1" width="7.28515625" customWidth="1"/>
    <col min="2" max="2" width="19.5703125" customWidth="1"/>
    <col min="3" max="15" width="5.7109375" customWidth="1"/>
    <col min="16" max="18" width="6.42578125" style="18" customWidth="1"/>
    <col min="20" max="20" width="10.140625" customWidth="1"/>
    <col min="21" max="21" width="17.85546875" customWidth="1"/>
  </cols>
  <sheetData>
    <row r="1" spans="1:21" ht="24" customHeight="1">
      <c r="A1" s="106" t="s">
        <v>0</v>
      </c>
      <c r="B1" s="107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8" t="s">
        <v>14</v>
      </c>
      <c r="P1" s="99" t="s">
        <v>15</v>
      </c>
      <c r="Q1" s="100" t="s">
        <v>16</v>
      </c>
      <c r="R1" s="101"/>
      <c r="S1" s="108" t="s">
        <v>17</v>
      </c>
      <c r="T1" s="102" t="s">
        <v>86</v>
      </c>
      <c r="U1" s="104" t="s">
        <v>113</v>
      </c>
    </row>
    <row r="2" spans="1:21" ht="15" customHeight="1">
      <c r="A2" s="106"/>
      <c r="B2" s="10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  <c r="Q2" s="1" t="s">
        <v>18</v>
      </c>
      <c r="R2" s="1" t="s">
        <v>19</v>
      </c>
      <c r="S2" s="109"/>
      <c r="T2" s="103"/>
      <c r="U2" s="105"/>
    </row>
    <row r="3" spans="1:21" ht="15" customHeight="1">
      <c r="A3" s="2">
        <v>1</v>
      </c>
      <c r="B3" s="3" t="s">
        <v>20</v>
      </c>
      <c r="C3" s="4">
        <v>3</v>
      </c>
      <c r="D3" s="4">
        <v>3</v>
      </c>
      <c r="E3" s="4">
        <v>5</v>
      </c>
      <c r="F3" s="4">
        <v>4</v>
      </c>
      <c r="G3" s="4">
        <v>5</v>
      </c>
      <c r="H3" s="4">
        <v>3</v>
      </c>
      <c r="I3" s="4">
        <v>4</v>
      </c>
      <c r="J3" s="4">
        <v>5</v>
      </c>
      <c r="K3" s="4">
        <v>3</v>
      </c>
      <c r="L3" s="4">
        <v>4</v>
      </c>
      <c r="M3" s="4">
        <v>5</v>
      </c>
      <c r="N3" s="4">
        <v>5</v>
      </c>
      <c r="O3" s="4">
        <v>5</v>
      </c>
      <c r="P3" s="5">
        <v>5</v>
      </c>
      <c r="Q3" s="4">
        <v>2</v>
      </c>
      <c r="R3" s="6">
        <v>6</v>
      </c>
      <c r="S3" s="7"/>
      <c r="T3" s="39"/>
      <c r="U3" s="28"/>
    </row>
    <row r="4" spans="1:21" ht="15" customHeight="1">
      <c r="A4" s="2">
        <v>2</v>
      </c>
      <c r="B4" s="3" t="s">
        <v>21</v>
      </c>
      <c r="C4" s="4">
        <v>2</v>
      </c>
      <c r="D4" s="4">
        <v>5</v>
      </c>
      <c r="E4" s="4">
        <v>2</v>
      </c>
      <c r="F4" s="4">
        <v>2</v>
      </c>
      <c r="G4" s="4">
        <v>3</v>
      </c>
      <c r="H4" s="4">
        <v>2</v>
      </c>
      <c r="I4" s="4">
        <v>2</v>
      </c>
      <c r="J4" s="4">
        <v>2</v>
      </c>
      <c r="K4" s="4">
        <v>2</v>
      </c>
      <c r="L4" s="4">
        <v>2</v>
      </c>
      <c r="M4" s="4">
        <v>2</v>
      </c>
      <c r="N4" s="4">
        <v>2</v>
      </c>
      <c r="O4" s="4">
        <v>2</v>
      </c>
      <c r="P4" s="5">
        <v>2</v>
      </c>
      <c r="Q4" s="4">
        <v>3</v>
      </c>
      <c r="R4" s="6">
        <v>7</v>
      </c>
      <c r="S4" s="7"/>
      <c r="T4" s="39"/>
      <c r="U4" s="28"/>
    </row>
    <row r="5" spans="1:21" ht="15" customHeight="1">
      <c r="A5" s="2">
        <v>3</v>
      </c>
      <c r="B5" s="3" t="s">
        <v>22</v>
      </c>
      <c r="C5" s="4">
        <v>3</v>
      </c>
      <c r="D5" s="4">
        <v>3</v>
      </c>
      <c r="E5" s="4">
        <v>4</v>
      </c>
      <c r="F5" s="4">
        <v>4</v>
      </c>
      <c r="G5" s="4">
        <v>3</v>
      </c>
      <c r="H5" s="4">
        <v>4</v>
      </c>
      <c r="I5" s="4">
        <v>3</v>
      </c>
      <c r="J5" s="4">
        <v>5</v>
      </c>
      <c r="K5" s="4">
        <v>3</v>
      </c>
      <c r="L5" s="4">
        <v>3</v>
      </c>
      <c r="M5" s="4">
        <v>3</v>
      </c>
      <c r="N5" s="4">
        <v>4</v>
      </c>
      <c r="O5" s="4">
        <v>5</v>
      </c>
      <c r="P5" s="5">
        <v>5</v>
      </c>
      <c r="Q5" s="4">
        <v>5</v>
      </c>
      <c r="R5" s="6">
        <v>8</v>
      </c>
      <c r="S5" s="7"/>
      <c r="T5" s="39"/>
      <c r="U5" s="28"/>
    </row>
    <row r="6" spans="1:21" ht="15" customHeight="1">
      <c r="A6" s="2">
        <v>4</v>
      </c>
      <c r="B6" s="3" t="s">
        <v>23</v>
      </c>
      <c r="C6" s="4">
        <v>2</v>
      </c>
      <c r="D6" s="4">
        <v>3</v>
      </c>
      <c r="E6" s="4">
        <v>5</v>
      </c>
      <c r="F6" s="4">
        <v>3</v>
      </c>
      <c r="G6" s="4">
        <v>4</v>
      </c>
      <c r="H6" s="4">
        <v>4</v>
      </c>
      <c r="I6" s="4">
        <v>4</v>
      </c>
      <c r="J6" s="4">
        <v>4</v>
      </c>
      <c r="K6" s="4">
        <v>3</v>
      </c>
      <c r="L6" s="4">
        <v>3</v>
      </c>
      <c r="M6" s="4">
        <v>3</v>
      </c>
      <c r="N6" s="4">
        <v>4</v>
      </c>
      <c r="O6" s="4">
        <v>5</v>
      </c>
      <c r="P6" s="5">
        <v>5</v>
      </c>
      <c r="Q6" s="4">
        <v>3</v>
      </c>
      <c r="R6" s="6">
        <v>9</v>
      </c>
      <c r="S6" s="7"/>
      <c r="T6" s="39"/>
      <c r="U6" s="28"/>
    </row>
    <row r="7" spans="1:21" ht="15" customHeight="1">
      <c r="A7" s="2">
        <v>5</v>
      </c>
      <c r="B7" s="3" t="s">
        <v>24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4">
        <v>3</v>
      </c>
      <c r="J7" s="4">
        <v>2</v>
      </c>
      <c r="K7" s="4">
        <v>2</v>
      </c>
      <c r="L7" s="4">
        <v>2</v>
      </c>
      <c r="M7" s="4">
        <v>2</v>
      </c>
      <c r="N7" s="4">
        <v>2</v>
      </c>
      <c r="O7" s="4">
        <v>3</v>
      </c>
      <c r="P7" s="5">
        <v>2</v>
      </c>
      <c r="Q7" s="4">
        <v>3</v>
      </c>
      <c r="R7" s="6">
        <v>10</v>
      </c>
      <c r="S7" s="7"/>
      <c r="T7" s="39"/>
      <c r="U7" s="28"/>
    </row>
    <row r="8" spans="1:21" ht="15" customHeight="1">
      <c r="A8" s="2">
        <v>6</v>
      </c>
      <c r="B8" s="3" t="s">
        <v>25</v>
      </c>
      <c r="C8" s="4">
        <v>1</v>
      </c>
      <c r="D8" s="4">
        <v>1</v>
      </c>
      <c r="E8" s="4">
        <v>1</v>
      </c>
      <c r="F8" s="4">
        <v>2</v>
      </c>
      <c r="G8" s="4">
        <v>2</v>
      </c>
      <c r="H8" s="4">
        <v>1</v>
      </c>
      <c r="I8" s="4">
        <v>2</v>
      </c>
      <c r="J8" s="4">
        <v>3</v>
      </c>
      <c r="K8" s="4">
        <v>1</v>
      </c>
      <c r="L8" s="4">
        <v>2</v>
      </c>
      <c r="M8" s="4">
        <v>2</v>
      </c>
      <c r="N8" s="4">
        <v>1</v>
      </c>
      <c r="O8" s="4">
        <v>2</v>
      </c>
      <c r="P8" s="5">
        <v>4</v>
      </c>
      <c r="Q8" s="4">
        <v>5</v>
      </c>
      <c r="R8" s="6">
        <v>11</v>
      </c>
      <c r="S8" s="7"/>
      <c r="T8" s="39"/>
      <c r="U8" s="28"/>
    </row>
    <row r="9" spans="1:21" ht="15" customHeight="1">
      <c r="A9" s="2">
        <v>7</v>
      </c>
      <c r="B9" s="3" t="s">
        <v>26</v>
      </c>
      <c r="C9" s="4">
        <v>3</v>
      </c>
      <c r="D9" s="4">
        <v>5</v>
      </c>
      <c r="E9" s="4">
        <v>5</v>
      </c>
      <c r="F9" s="4">
        <v>5</v>
      </c>
      <c r="G9" s="4">
        <v>5</v>
      </c>
      <c r="H9" s="4">
        <v>4</v>
      </c>
      <c r="I9" s="4">
        <v>5</v>
      </c>
      <c r="J9" s="4">
        <v>5</v>
      </c>
      <c r="K9" s="4">
        <v>4</v>
      </c>
      <c r="L9" s="4">
        <v>4</v>
      </c>
      <c r="M9" s="4">
        <v>5</v>
      </c>
      <c r="N9" s="4">
        <v>5</v>
      </c>
      <c r="O9" s="4">
        <v>5</v>
      </c>
      <c r="P9" s="5">
        <v>5</v>
      </c>
      <c r="Q9" s="4">
        <v>3</v>
      </c>
      <c r="R9" s="6">
        <v>12</v>
      </c>
      <c r="S9" s="7"/>
      <c r="T9" s="39"/>
      <c r="U9" s="28"/>
    </row>
    <row r="10" spans="1:21" ht="15" customHeight="1">
      <c r="A10" s="2">
        <v>8</v>
      </c>
      <c r="B10" s="3" t="s">
        <v>27</v>
      </c>
      <c r="C10" s="4">
        <v>4</v>
      </c>
      <c r="D10" s="4">
        <v>5</v>
      </c>
      <c r="E10" s="4">
        <v>3</v>
      </c>
      <c r="F10" s="4">
        <v>2</v>
      </c>
      <c r="G10" s="4">
        <v>2</v>
      </c>
      <c r="H10" s="4">
        <v>2</v>
      </c>
      <c r="I10" s="4">
        <v>5</v>
      </c>
      <c r="J10" s="4">
        <v>3</v>
      </c>
      <c r="K10" s="4">
        <v>2</v>
      </c>
      <c r="L10" s="4">
        <v>2</v>
      </c>
      <c r="M10" s="4">
        <v>2</v>
      </c>
      <c r="N10" s="4">
        <v>2</v>
      </c>
      <c r="O10" s="4">
        <v>2</v>
      </c>
      <c r="P10" s="5">
        <v>4</v>
      </c>
      <c r="Q10" s="4">
        <v>4</v>
      </c>
      <c r="R10" s="6">
        <v>13</v>
      </c>
      <c r="S10" s="7"/>
      <c r="T10" s="39"/>
      <c r="U10" s="28"/>
    </row>
    <row r="11" spans="1:21" ht="15" customHeight="1">
      <c r="A11" s="2">
        <v>9</v>
      </c>
      <c r="B11" s="3" t="s">
        <v>25</v>
      </c>
      <c r="C11" s="4">
        <v>2</v>
      </c>
      <c r="D11" s="4">
        <v>2</v>
      </c>
      <c r="E11" s="4">
        <v>2</v>
      </c>
      <c r="F11" s="4">
        <v>2</v>
      </c>
      <c r="G11" s="4">
        <v>3</v>
      </c>
      <c r="H11" s="4">
        <v>2</v>
      </c>
      <c r="I11" s="4">
        <v>3</v>
      </c>
      <c r="J11" s="4">
        <v>3</v>
      </c>
      <c r="K11" s="4">
        <v>2</v>
      </c>
      <c r="L11" s="4">
        <v>2</v>
      </c>
      <c r="M11" s="4">
        <v>2</v>
      </c>
      <c r="N11" s="4">
        <v>2</v>
      </c>
      <c r="O11" s="4">
        <v>3</v>
      </c>
      <c r="P11" s="5">
        <v>3</v>
      </c>
      <c r="Q11" s="4">
        <v>3</v>
      </c>
      <c r="R11" s="4">
        <v>2</v>
      </c>
      <c r="S11" s="7"/>
      <c r="T11" s="39"/>
      <c r="U11" s="28"/>
    </row>
    <row r="12" spans="1:21" ht="15" customHeight="1">
      <c r="A12" s="2">
        <v>10</v>
      </c>
      <c r="B12" s="3" t="s">
        <v>28</v>
      </c>
      <c r="C12" s="4">
        <v>3</v>
      </c>
      <c r="D12" s="4">
        <v>4</v>
      </c>
      <c r="E12" s="4">
        <v>5</v>
      </c>
      <c r="F12" s="4">
        <v>5</v>
      </c>
      <c r="G12" s="4">
        <v>5</v>
      </c>
      <c r="H12" s="4">
        <v>2</v>
      </c>
      <c r="I12" s="4">
        <v>3</v>
      </c>
      <c r="J12" s="4">
        <v>5</v>
      </c>
      <c r="K12" s="4">
        <v>3</v>
      </c>
      <c r="L12" s="4">
        <v>4</v>
      </c>
      <c r="M12" s="4">
        <v>5</v>
      </c>
      <c r="N12" s="4">
        <v>5</v>
      </c>
      <c r="O12" s="4">
        <v>5</v>
      </c>
      <c r="P12" s="5">
        <v>5</v>
      </c>
      <c r="Q12" s="4">
        <v>5</v>
      </c>
      <c r="R12" s="4">
        <v>3</v>
      </c>
      <c r="S12" s="7"/>
      <c r="T12" s="39"/>
      <c r="U12" s="28"/>
    </row>
    <row r="13" spans="1:21" ht="15" customHeight="1">
      <c r="A13" s="2">
        <v>11</v>
      </c>
      <c r="B13" s="3" t="s">
        <v>27</v>
      </c>
      <c r="C13" s="4">
        <v>1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4">
        <v>4</v>
      </c>
      <c r="J13" s="4">
        <v>3</v>
      </c>
      <c r="K13" s="4">
        <v>2</v>
      </c>
      <c r="L13" s="4">
        <v>2</v>
      </c>
      <c r="M13" s="4">
        <v>2</v>
      </c>
      <c r="N13" s="4">
        <v>1</v>
      </c>
      <c r="O13" s="4">
        <v>2</v>
      </c>
      <c r="P13" s="5">
        <v>4</v>
      </c>
      <c r="Q13" s="4">
        <v>5</v>
      </c>
      <c r="R13" s="4">
        <v>5</v>
      </c>
      <c r="S13" s="7"/>
      <c r="T13" s="39"/>
      <c r="U13" s="28"/>
    </row>
    <row r="14" spans="1:21" ht="15" customHeight="1">
      <c r="A14" s="2">
        <v>12</v>
      </c>
      <c r="B14" s="3" t="s">
        <v>29</v>
      </c>
      <c r="C14" s="4">
        <v>2</v>
      </c>
      <c r="D14" s="4">
        <v>3</v>
      </c>
      <c r="E14" s="4">
        <v>2</v>
      </c>
      <c r="F14" s="4">
        <v>2</v>
      </c>
      <c r="G14" s="4">
        <v>3</v>
      </c>
      <c r="H14" s="4">
        <v>3</v>
      </c>
      <c r="I14" s="4">
        <v>4</v>
      </c>
      <c r="J14" s="4">
        <v>4</v>
      </c>
      <c r="K14" s="4">
        <v>2</v>
      </c>
      <c r="L14" s="4">
        <v>2</v>
      </c>
      <c r="M14" s="4">
        <v>2</v>
      </c>
      <c r="N14" s="4">
        <v>2</v>
      </c>
      <c r="O14" s="4">
        <v>2</v>
      </c>
      <c r="P14" s="5">
        <v>3</v>
      </c>
      <c r="Q14" s="4">
        <v>1</v>
      </c>
      <c r="R14" s="4">
        <v>3</v>
      </c>
      <c r="S14" s="7"/>
      <c r="T14" s="39"/>
      <c r="U14" s="28"/>
    </row>
    <row r="15" spans="1:21" ht="15" customHeight="1">
      <c r="A15" s="2">
        <v>13</v>
      </c>
      <c r="B15" s="3" t="s">
        <v>30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3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5">
        <v>2</v>
      </c>
      <c r="Q15" s="4">
        <v>5</v>
      </c>
      <c r="R15" s="4">
        <v>3</v>
      </c>
      <c r="S15" s="7"/>
      <c r="T15" s="39"/>
      <c r="U15" s="28"/>
    </row>
    <row r="16" spans="1:21" ht="15" customHeight="1">
      <c r="A16" s="2">
        <v>14</v>
      </c>
      <c r="B16" s="3" t="s">
        <v>31</v>
      </c>
      <c r="C16" s="4">
        <v>2</v>
      </c>
      <c r="D16" s="4">
        <v>3</v>
      </c>
      <c r="E16" s="4">
        <v>2</v>
      </c>
      <c r="F16" s="4">
        <v>2</v>
      </c>
      <c r="G16" s="4">
        <v>5</v>
      </c>
      <c r="H16" s="4">
        <v>3</v>
      </c>
      <c r="I16" s="4">
        <v>5</v>
      </c>
      <c r="J16" s="4">
        <v>5</v>
      </c>
      <c r="K16" s="4">
        <v>2</v>
      </c>
      <c r="L16" s="4">
        <v>2</v>
      </c>
      <c r="M16" s="4">
        <v>3</v>
      </c>
      <c r="N16" s="4">
        <v>2</v>
      </c>
      <c r="O16" s="4">
        <v>3</v>
      </c>
      <c r="P16" s="5">
        <v>5</v>
      </c>
      <c r="Q16" s="4">
        <v>3</v>
      </c>
      <c r="R16" s="4">
        <v>5</v>
      </c>
      <c r="S16" s="7"/>
      <c r="T16" s="39"/>
      <c r="U16" s="28"/>
    </row>
    <row r="17" spans="1:21" ht="15" customHeight="1">
      <c r="A17" s="2">
        <v>15</v>
      </c>
      <c r="B17" s="3" t="s">
        <v>32</v>
      </c>
      <c r="C17" s="4">
        <v>3</v>
      </c>
      <c r="D17" s="4">
        <v>3</v>
      </c>
      <c r="E17" s="4">
        <v>3</v>
      </c>
      <c r="F17" s="4">
        <v>3</v>
      </c>
      <c r="G17" s="4">
        <v>4</v>
      </c>
      <c r="H17" s="4">
        <v>2</v>
      </c>
      <c r="I17" s="4">
        <v>5</v>
      </c>
      <c r="J17" s="4">
        <v>5</v>
      </c>
      <c r="K17" s="4">
        <v>3</v>
      </c>
      <c r="L17" s="4">
        <v>2</v>
      </c>
      <c r="M17" s="4">
        <v>3</v>
      </c>
      <c r="N17" s="4">
        <v>2</v>
      </c>
      <c r="O17" s="4">
        <v>4</v>
      </c>
      <c r="P17" s="5">
        <v>5</v>
      </c>
      <c r="Q17" s="4">
        <v>2</v>
      </c>
      <c r="R17" s="4">
        <v>3</v>
      </c>
      <c r="S17" s="7"/>
      <c r="T17" s="39"/>
      <c r="U17" s="28"/>
    </row>
    <row r="18" spans="1:21" ht="15" customHeight="1">
      <c r="A18" s="2">
        <v>16</v>
      </c>
      <c r="B18" s="3" t="s">
        <v>26</v>
      </c>
      <c r="C18" s="4">
        <v>2</v>
      </c>
      <c r="D18" s="4">
        <v>3</v>
      </c>
      <c r="E18" s="4">
        <v>2</v>
      </c>
      <c r="F18" s="4">
        <v>2</v>
      </c>
      <c r="G18" s="4">
        <v>4</v>
      </c>
      <c r="H18" s="4">
        <v>2</v>
      </c>
      <c r="I18" s="4">
        <v>3</v>
      </c>
      <c r="J18" s="4">
        <v>3</v>
      </c>
      <c r="K18" s="4">
        <v>2</v>
      </c>
      <c r="L18" s="4">
        <v>2</v>
      </c>
      <c r="M18" s="4">
        <v>3</v>
      </c>
      <c r="N18" s="4">
        <v>2</v>
      </c>
      <c r="O18" s="4">
        <v>2</v>
      </c>
      <c r="P18" s="5">
        <v>5</v>
      </c>
      <c r="Q18" s="4">
        <v>5</v>
      </c>
      <c r="R18" s="4">
        <v>4</v>
      </c>
      <c r="S18" s="7"/>
      <c r="T18" s="39"/>
      <c r="U18" s="28"/>
    </row>
    <row r="19" spans="1:21" ht="15" customHeight="1">
      <c r="A19" s="2">
        <v>17</v>
      </c>
      <c r="B19" s="3" t="s">
        <v>33</v>
      </c>
      <c r="C19" s="4">
        <v>1</v>
      </c>
      <c r="D19" s="4">
        <v>3</v>
      </c>
      <c r="E19" s="4">
        <v>2</v>
      </c>
      <c r="F19" s="4">
        <v>2</v>
      </c>
      <c r="G19" s="4">
        <v>2</v>
      </c>
      <c r="H19" s="4">
        <v>1</v>
      </c>
      <c r="I19" s="4">
        <v>2</v>
      </c>
      <c r="J19" s="4">
        <v>2</v>
      </c>
      <c r="K19" s="4">
        <v>2</v>
      </c>
      <c r="L19" s="4">
        <v>2</v>
      </c>
      <c r="M19" s="4">
        <v>2</v>
      </c>
      <c r="N19" s="4">
        <v>2</v>
      </c>
      <c r="O19" s="4">
        <v>2</v>
      </c>
      <c r="P19" s="5">
        <v>5</v>
      </c>
      <c r="Q19" s="4">
        <v>2</v>
      </c>
      <c r="R19" s="4">
        <v>3</v>
      </c>
      <c r="S19" s="7"/>
      <c r="T19" s="39"/>
      <c r="U19" s="28"/>
    </row>
    <row r="20" spans="1:21" ht="15" customHeight="1">
      <c r="A20" s="2">
        <v>18</v>
      </c>
      <c r="B20" s="3" t="s">
        <v>34</v>
      </c>
      <c r="C20" s="4">
        <v>2</v>
      </c>
      <c r="D20" s="4">
        <v>4</v>
      </c>
      <c r="E20" s="4">
        <v>2</v>
      </c>
      <c r="F20" s="4">
        <v>2</v>
      </c>
      <c r="G20" s="4">
        <v>5</v>
      </c>
      <c r="H20" s="4">
        <v>2</v>
      </c>
      <c r="I20" s="4">
        <v>5</v>
      </c>
      <c r="J20" s="4">
        <v>4</v>
      </c>
      <c r="K20" s="4">
        <v>3</v>
      </c>
      <c r="L20" s="4">
        <v>3</v>
      </c>
      <c r="M20" s="4">
        <v>4</v>
      </c>
      <c r="N20" s="4">
        <v>2</v>
      </c>
      <c r="O20" s="4">
        <v>4</v>
      </c>
      <c r="P20" s="5">
        <v>5</v>
      </c>
      <c r="Q20" s="4">
        <v>2</v>
      </c>
      <c r="R20" s="4">
        <v>5</v>
      </c>
      <c r="S20" s="7"/>
      <c r="T20" s="39"/>
      <c r="U20" s="28"/>
    </row>
    <row r="21" spans="1:21" ht="15" customHeight="1">
      <c r="A21" s="2">
        <v>19</v>
      </c>
      <c r="B21" s="3" t="s">
        <v>21</v>
      </c>
      <c r="C21" s="4">
        <v>2</v>
      </c>
      <c r="D21" s="4">
        <v>2</v>
      </c>
      <c r="E21" s="4">
        <v>2</v>
      </c>
      <c r="F21" s="4">
        <v>2</v>
      </c>
      <c r="G21" s="4">
        <v>5</v>
      </c>
      <c r="H21" s="4">
        <v>2</v>
      </c>
      <c r="I21" s="4">
        <v>2</v>
      </c>
      <c r="J21" s="4">
        <v>4</v>
      </c>
      <c r="K21" s="4">
        <v>2</v>
      </c>
      <c r="L21" s="4">
        <v>2</v>
      </c>
      <c r="M21" s="4">
        <v>2</v>
      </c>
      <c r="N21" s="4">
        <v>2</v>
      </c>
      <c r="O21" s="4">
        <v>3</v>
      </c>
      <c r="P21" s="5">
        <v>5</v>
      </c>
      <c r="Q21" s="4">
        <v>2</v>
      </c>
      <c r="R21" s="4">
        <v>5</v>
      </c>
      <c r="S21" s="7"/>
      <c r="T21" s="39"/>
      <c r="U21" s="28"/>
    </row>
    <row r="22" spans="1:21" ht="15" customHeight="1">
      <c r="A22" s="2">
        <v>20</v>
      </c>
      <c r="B22" s="3" t="s">
        <v>35</v>
      </c>
      <c r="C22" s="4">
        <v>2</v>
      </c>
      <c r="D22" s="4">
        <v>5</v>
      </c>
      <c r="E22" s="4">
        <v>2</v>
      </c>
      <c r="F22" s="4">
        <v>3</v>
      </c>
      <c r="G22" s="4">
        <v>2</v>
      </c>
      <c r="H22" s="4">
        <v>2</v>
      </c>
      <c r="I22" s="4">
        <v>5</v>
      </c>
      <c r="J22" s="4">
        <v>4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5">
        <v>5</v>
      </c>
      <c r="Q22" s="4">
        <v>2</v>
      </c>
      <c r="R22" s="4">
        <v>6</v>
      </c>
      <c r="S22" s="7"/>
      <c r="T22" s="39"/>
      <c r="U22" s="28"/>
    </row>
    <row r="23" spans="1:21" ht="15" customHeight="1">
      <c r="A23" s="2">
        <v>21</v>
      </c>
      <c r="B23" s="3" t="s">
        <v>36</v>
      </c>
      <c r="C23" s="4">
        <v>3</v>
      </c>
      <c r="D23" s="4">
        <v>2</v>
      </c>
      <c r="E23" s="4">
        <v>3</v>
      </c>
      <c r="F23" s="4">
        <v>4</v>
      </c>
      <c r="G23" s="4">
        <v>4</v>
      </c>
      <c r="H23" s="4">
        <v>2</v>
      </c>
      <c r="I23" s="4">
        <v>5</v>
      </c>
      <c r="J23" s="4">
        <v>5</v>
      </c>
      <c r="K23" s="4">
        <v>2</v>
      </c>
      <c r="L23" s="4">
        <v>3</v>
      </c>
      <c r="M23" s="4">
        <v>3</v>
      </c>
      <c r="N23" s="4">
        <v>4</v>
      </c>
      <c r="O23" s="4">
        <v>4</v>
      </c>
      <c r="P23" s="5">
        <v>5</v>
      </c>
      <c r="Q23" s="4">
        <v>3</v>
      </c>
      <c r="R23" s="4">
        <v>7</v>
      </c>
      <c r="S23" s="7"/>
      <c r="T23" s="39"/>
      <c r="U23" s="28"/>
    </row>
    <row r="24" spans="1:21" ht="15" customHeight="1">
      <c r="A24" s="2">
        <v>22</v>
      </c>
      <c r="B24" s="3" t="s">
        <v>37</v>
      </c>
      <c r="C24" s="4">
        <v>2</v>
      </c>
      <c r="D24" s="4">
        <v>2</v>
      </c>
      <c r="E24" s="4">
        <v>2</v>
      </c>
      <c r="F24" s="4">
        <v>2</v>
      </c>
      <c r="G24" s="4">
        <v>5</v>
      </c>
      <c r="H24" s="4">
        <v>3</v>
      </c>
      <c r="I24" s="4">
        <v>5</v>
      </c>
      <c r="J24" s="4">
        <v>5</v>
      </c>
      <c r="K24" s="4">
        <v>2</v>
      </c>
      <c r="L24" s="4">
        <v>4</v>
      </c>
      <c r="M24" s="4">
        <v>3</v>
      </c>
      <c r="N24" s="4">
        <v>2</v>
      </c>
      <c r="O24" s="4">
        <v>2</v>
      </c>
      <c r="P24" s="5">
        <v>5</v>
      </c>
      <c r="Q24" s="4">
        <v>4</v>
      </c>
      <c r="R24" s="4">
        <v>8</v>
      </c>
      <c r="S24" s="7"/>
      <c r="T24" s="39"/>
      <c r="U24" s="28"/>
    </row>
    <row r="25" spans="1:21" ht="15" customHeight="1">
      <c r="A25" s="2">
        <v>23</v>
      </c>
      <c r="B25" s="3" t="s">
        <v>38</v>
      </c>
      <c r="C25" s="4">
        <v>2</v>
      </c>
      <c r="D25" s="4">
        <v>2</v>
      </c>
      <c r="E25" s="4">
        <v>2</v>
      </c>
      <c r="F25" s="4">
        <v>2</v>
      </c>
      <c r="G25" s="4">
        <v>3</v>
      </c>
      <c r="H25" s="4">
        <v>2</v>
      </c>
      <c r="I25" s="4">
        <v>2</v>
      </c>
      <c r="J25" s="4">
        <v>3</v>
      </c>
      <c r="K25" s="4">
        <v>2</v>
      </c>
      <c r="L25" s="4">
        <v>2</v>
      </c>
      <c r="M25" s="4">
        <v>2</v>
      </c>
      <c r="N25" s="4">
        <v>2</v>
      </c>
      <c r="O25" s="4">
        <v>2</v>
      </c>
      <c r="P25" s="5">
        <v>5</v>
      </c>
      <c r="Q25" s="4">
        <v>5</v>
      </c>
      <c r="R25" s="4">
        <v>9</v>
      </c>
      <c r="S25" s="7"/>
      <c r="T25" s="39"/>
      <c r="U25" s="28"/>
    </row>
    <row r="26" spans="1:21" ht="15" customHeight="1">
      <c r="A26" s="2">
        <v>24</v>
      </c>
      <c r="B26" s="3" t="s">
        <v>39</v>
      </c>
      <c r="C26" s="4">
        <v>2</v>
      </c>
      <c r="D26" s="4">
        <v>2</v>
      </c>
      <c r="E26" s="4">
        <v>2</v>
      </c>
      <c r="F26" s="4">
        <v>3</v>
      </c>
      <c r="G26" s="4">
        <v>3</v>
      </c>
      <c r="H26" s="4">
        <v>2</v>
      </c>
      <c r="I26" s="4">
        <v>5</v>
      </c>
      <c r="J26" s="4">
        <v>5</v>
      </c>
      <c r="K26" s="4">
        <v>2</v>
      </c>
      <c r="L26" s="4">
        <v>3</v>
      </c>
      <c r="M26" s="4">
        <v>3</v>
      </c>
      <c r="N26" s="4">
        <v>2</v>
      </c>
      <c r="O26" s="4">
        <v>2</v>
      </c>
      <c r="P26" s="5">
        <v>5</v>
      </c>
      <c r="Q26" s="4">
        <v>6</v>
      </c>
      <c r="R26" s="4">
        <v>10</v>
      </c>
      <c r="S26" s="7"/>
      <c r="T26" s="39"/>
      <c r="U26" s="28"/>
    </row>
    <row r="27" spans="1:21" ht="15" customHeight="1">
      <c r="A27" s="2">
        <v>25</v>
      </c>
      <c r="B27" s="3" t="s">
        <v>40</v>
      </c>
      <c r="C27" s="4">
        <v>2</v>
      </c>
      <c r="D27" s="4">
        <v>5</v>
      </c>
      <c r="E27" s="4">
        <v>3</v>
      </c>
      <c r="F27" s="4">
        <v>4</v>
      </c>
      <c r="G27" s="4">
        <v>2</v>
      </c>
      <c r="H27" s="4">
        <v>2</v>
      </c>
      <c r="I27" s="4">
        <v>3</v>
      </c>
      <c r="J27" s="4">
        <v>4</v>
      </c>
      <c r="K27" s="4">
        <v>2</v>
      </c>
      <c r="L27" s="4">
        <v>2</v>
      </c>
      <c r="M27" s="4">
        <v>3</v>
      </c>
      <c r="N27" s="4">
        <v>3</v>
      </c>
      <c r="O27" s="4">
        <v>2</v>
      </c>
      <c r="P27" s="5">
        <v>5</v>
      </c>
      <c r="Q27" s="4">
        <v>4</v>
      </c>
      <c r="R27" s="4">
        <v>11</v>
      </c>
      <c r="S27" s="7"/>
      <c r="T27" s="39"/>
      <c r="U27" s="28"/>
    </row>
    <row r="28" spans="1:21" ht="15" customHeight="1">
      <c r="A28" s="2">
        <v>26</v>
      </c>
      <c r="B28" s="3" t="s">
        <v>41</v>
      </c>
      <c r="C28" s="4">
        <v>3</v>
      </c>
      <c r="D28" s="4">
        <v>3</v>
      </c>
      <c r="E28" s="4">
        <v>4</v>
      </c>
      <c r="F28" s="4">
        <v>5</v>
      </c>
      <c r="G28" s="4">
        <v>5</v>
      </c>
      <c r="H28" s="4">
        <v>3</v>
      </c>
      <c r="I28" s="4">
        <v>4</v>
      </c>
      <c r="J28" s="4">
        <v>5</v>
      </c>
      <c r="K28" s="4">
        <v>3</v>
      </c>
      <c r="L28" s="4">
        <v>4</v>
      </c>
      <c r="M28" s="4">
        <v>5</v>
      </c>
      <c r="N28" s="4">
        <v>5</v>
      </c>
      <c r="O28" s="4">
        <v>5</v>
      </c>
      <c r="P28" s="5">
        <v>5</v>
      </c>
      <c r="Q28" s="4">
        <v>4</v>
      </c>
      <c r="R28" s="4">
        <v>12</v>
      </c>
      <c r="S28" s="7"/>
      <c r="T28" s="39"/>
      <c r="U28" s="28"/>
    </row>
    <row r="29" spans="1:21" ht="15" customHeight="1">
      <c r="A29" s="2">
        <v>27</v>
      </c>
      <c r="B29" s="3" t="s">
        <v>42</v>
      </c>
      <c r="C29" s="4">
        <v>2</v>
      </c>
      <c r="D29" s="4">
        <v>4</v>
      </c>
      <c r="E29" s="4">
        <v>2</v>
      </c>
      <c r="F29" s="4">
        <v>2</v>
      </c>
      <c r="G29" s="4">
        <v>3</v>
      </c>
      <c r="H29" s="4">
        <v>2</v>
      </c>
      <c r="I29" s="4">
        <v>4</v>
      </c>
      <c r="J29" s="4">
        <v>4</v>
      </c>
      <c r="K29" s="4">
        <v>2</v>
      </c>
      <c r="L29" s="4">
        <v>2</v>
      </c>
      <c r="M29" s="4">
        <v>3</v>
      </c>
      <c r="N29" s="4">
        <v>2</v>
      </c>
      <c r="O29" s="4">
        <v>3</v>
      </c>
      <c r="P29" s="5">
        <v>5</v>
      </c>
      <c r="Q29" s="4">
        <v>4</v>
      </c>
      <c r="R29" s="4">
        <v>13</v>
      </c>
      <c r="S29" s="7"/>
      <c r="T29" s="39"/>
      <c r="U29" s="28"/>
    </row>
    <row r="30" spans="1:21" ht="15" customHeight="1">
      <c r="A30" s="2">
        <v>28</v>
      </c>
      <c r="B30" s="3" t="s">
        <v>26</v>
      </c>
      <c r="C30" s="4">
        <v>3</v>
      </c>
      <c r="D30" s="4">
        <v>2</v>
      </c>
      <c r="E30" s="4">
        <v>4</v>
      </c>
      <c r="F30" s="4">
        <v>3</v>
      </c>
      <c r="G30" s="4">
        <v>4</v>
      </c>
      <c r="H30" s="4">
        <v>3</v>
      </c>
      <c r="I30" s="4">
        <v>4</v>
      </c>
      <c r="J30" s="4">
        <v>5</v>
      </c>
      <c r="K30" s="4">
        <v>2</v>
      </c>
      <c r="L30" s="4">
        <v>2</v>
      </c>
      <c r="M30" s="4">
        <v>3</v>
      </c>
      <c r="N30" s="4">
        <v>4</v>
      </c>
      <c r="O30" s="4">
        <v>3</v>
      </c>
      <c r="P30" s="5">
        <v>5</v>
      </c>
      <c r="Q30" s="4">
        <v>5</v>
      </c>
      <c r="R30" s="4">
        <v>14</v>
      </c>
      <c r="S30" s="7"/>
      <c r="T30" s="39"/>
      <c r="U30" s="28"/>
    </row>
    <row r="31" spans="1:21" ht="15" customHeight="1">
      <c r="A31" s="2">
        <v>29</v>
      </c>
      <c r="B31" s="3" t="s">
        <v>43</v>
      </c>
      <c r="C31" s="4">
        <v>3</v>
      </c>
      <c r="D31" s="4">
        <v>3</v>
      </c>
      <c r="E31" s="4">
        <v>2</v>
      </c>
      <c r="F31" s="4">
        <v>4</v>
      </c>
      <c r="G31" s="4">
        <v>4</v>
      </c>
      <c r="H31" s="4">
        <v>2</v>
      </c>
      <c r="I31" s="4">
        <v>5</v>
      </c>
      <c r="J31" s="4">
        <v>5</v>
      </c>
      <c r="K31" s="4">
        <v>3</v>
      </c>
      <c r="L31" s="4">
        <v>3</v>
      </c>
      <c r="M31" s="4">
        <v>3</v>
      </c>
      <c r="N31" s="4">
        <v>3</v>
      </c>
      <c r="O31" s="4">
        <v>4</v>
      </c>
      <c r="P31" s="5">
        <v>5</v>
      </c>
      <c r="Q31" s="4">
        <v>5</v>
      </c>
      <c r="R31" s="6">
        <v>22</v>
      </c>
      <c r="S31" s="7"/>
      <c r="T31" s="39"/>
      <c r="U31" s="28"/>
    </row>
    <row r="32" spans="1:21" ht="15" customHeight="1">
      <c r="A32" s="2">
        <v>30</v>
      </c>
      <c r="B32" s="3" t="s">
        <v>44</v>
      </c>
      <c r="C32" s="4">
        <v>4</v>
      </c>
      <c r="D32" s="4">
        <v>4</v>
      </c>
      <c r="E32" s="4">
        <v>5</v>
      </c>
      <c r="F32" s="4">
        <v>5</v>
      </c>
      <c r="G32" s="4">
        <v>5</v>
      </c>
      <c r="H32" s="4">
        <v>3</v>
      </c>
      <c r="I32" s="4">
        <v>4</v>
      </c>
      <c r="J32" s="4">
        <v>5</v>
      </c>
      <c r="K32" s="4">
        <v>4</v>
      </c>
      <c r="L32" s="4">
        <v>4</v>
      </c>
      <c r="M32" s="4">
        <v>5</v>
      </c>
      <c r="N32" s="4">
        <v>5</v>
      </c>
      <c r="O32" s="4">
        <v>5</v>
      </c>
      <c r="P32" s="5">
        <v>5</v>
      </c>
      <c r="Q32" s="6">
        <v>8</v>
      </c>
      <c r="R32" s="6">
        <v>4</v>
      </c>
      <c r="S32" s="7"/>
      <c r="T32" s="39"/>
      <c r="U32" s="28"/>
    </row>
    <row r="33" spans="1:18" ht="15" customHeight="1">
      <c r="B33" s="8" t="s">
        <v>45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5"/>
      <c r="Q33" s="10"/>
      <c r="R33" s="10"/>
    </row>
    <row r="34" spans="1:18" ht="15" customHeight="1">
      <c r="B34" s="8" t="s">
        <v>46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5"/>
      <c r="Q34" s="94" t="s">
        <v>47</v>
      </c>
      <c r="R34" s="95"/>
    </row>
    <row r="35" spans="1:18" ht="15" customHeight="1">
      <c r="B35" s="8" t="s">
        <v>48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5"/>
      <c r="Q35" s="96"/>
      <c r="R35" s="97"/>
    </row>
    <row r="36" spans="1:18" ht="15" customHeight="1">
      <c r="B36" s="8" t="s">
        <v>49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5"/>
      <c r="Q36" s="11"/>
      <c r="R36" s="11"/>
    </row>
    <row r="37" spans="1:18" ht="15" customHeight="1">
      <c r="B37" s="12" t="s">
        <v>50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5"/>
      <c r="Q37" s="11"/>
      <c r="R37" s="11"/>
    </row>
    <row r="38" spans="1:18" ht="15" customHeight="1">
      <c r="B38" s="14" t="s">
        <v>51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7"/>
      <c r="R38" s="17"/>
    </row>
    <row r="40" spans="1:18" ht="15" customHeight="1">
      <c r="A40" s="31" t="s">
        <v>65</v>
      </c>
      <c r="B40" s="32" t="s">
        <v>76</v>
      </c>
    </row>
    <row r="41" spans="1:18" ht="15" customHeight="1">
      <c r="A41" s="31" t="s">
        <v>66</v>
      </c>
      <c r="B41" s="32" t="s">
        <v>70</v>
      </c>
    </row>
    <row r="42" spans="1:18" ht="15" customHeight="1">
      <c r="A42" s="31" t="s">
        <v>67</v>
      </c>
      <c r="B42" s="32" t="s">
        <v>75</v>
      </c>
    </row>
    <row r="43" spans="1:18" ht="15" customHeight="1">
      <c r="A43" s="31" t="s">
        <v>68</v>
      </c>
      <c r="B43" s="32" t="s">
        <v>73</v>
      </c>
      <c r="D43" s="33"/>
    </row>
    <row r="44" spans="1:18" ht="15" customHeight="1">
      <c r="A44" s="31" t="s">
        <v>69</v>
      </c>
      <c r="B44" s="32" t="s">
        <v>74</v>
      </c>
      <c r="D44" s="33"/>
    </row>
    <row r="45" spans="1:18" ht="15" customHeight="1">
      <c r="A45" s="31" t="s">
        <v>71</v>
      </c>
      <c r="B45" s="32" t="s">
        <v>78</v>
      </c>
      <c r="D45" s="34"/>
    </row>
    <row r="46" spans="1:18" ht="15" customHeight="1">
      <c r="A46" s="31" t="s">
        <v>72</v>
      </c>
      <c r="B46" s="32" t="s">
        <v>214</v>
      </c>
      <c r="D46" s="33"/>
      <c r="P46" s="63"/>
      <c r="Q46" s="63"/>
      <c r="R46" s="63"/>
    </row>
    <row r="47" spans="1:18" ht="15" customHeight="1">
      <c r="A47" s="31" t="s">
        <v>77</v>
      </c>
      <c r="B47" s="32" t="s">
        <v>79</v>
      </c>
    </row>
    <row r="48" spans="1:18" ht="15" customHeight="1">
      <c r="A48" s="31" t="s">
        <v>81</v>
      </c>
      <c r="B48" s="32" t="s">
        <v>80</v>
      </c>
      <c r="E48" s="33"/>
    </row>
    <row r="49" spans="1:2" ht="15" customHeight="1">
      <c r="A49" s="31" t="s">
        <v>82</v>
      </c>
      <c r="B49" s="32" t="s">
        <v>83</v>
      </c>
    </row>
    <row r="50" spans="1:2" ht="15" customHeight="1">
      <c r="A50" s="31" t="s">
        <v>109</v>
      </c>
      <c r="B50" s="32" t="s">
        <v>84</v>
      </c>
    </row>
    <row r="51" spans="1:2" ht="15" customHeight="1">
      <c r="A51" s="31" t="s">
        <v>110</v>
      </c>
      <c r="B51" s="32" t="s">
        <v>111</v>
      </c>
    </row>
    <row r="52" spans="1:2" ht="15" customHeight="1">
      <c r="A52" s="31" t="s">
        <v>213</v>
      </c>
      <c r="B52" s="32" t="s">
        <v>112</v>
      </c>
    </row>
  </sheetData>
  <mergeCells count="22">
    <mergeCell ref="F1:F2"/>
    <mergeCell ref="T1:T2"/>
    <mergeCell ref="U1:U2"/>
    <mergeCell ref="A1:A2"/>
    <mergeCell ref="B1:B2"/>
    <mergeCell ref="C1:C2"/>
    <mergeCell ref="D1:D2"/>
    <mergeCell ref="E1:E2"/>
    <mergeCell ref="S1:S2"/>
    <mergeCell ref="G1:G2"/>
    <mergeCell ref="H1:H2"/>
    <mergeCell ref="I1:I2"/>
    <mergeCell ref="J1:J2"/>
    <mergeCell ref="K1:K2"/>
    <mergeCell ref="L1:L2"/>
    <mergeCell ref="Q34:R34"/>
    <mergeCell ref="Q35:R35"/>
    <mergeCell ref="M1:M2"/>
    <mergeCell ref="N1:N2"/>
    <mergeCell ref="O1:O2"/>
    <mergeCell ref="P1:P2"/>
    <mergeCell ref="Q1:R1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U53"/>
  <sheetViews>
    <sheetView topLeftCell="A20" workbookViewId="0">
      <selection activeCell="X36" sqref="X36"/>
    </sheetView>
  </sheetViews>
  <sheetFormatPr defaultRowHeight="15" customHeight="1"/>
  <cols>
    <col min="1" max="1" width="6.7109375" customWidth="1"/>
    <col min="2" max="2" width="19.5703125" customWidth="1"/>
    <col min="3" max="15" width="5.7109375" customWidth="1"/>
    <col min="16" max="18" width="6.42578125" style="18" customWidth="1"/>
    <col min="20" max="20" width="10.28515625" customWidth="1"/>
    <col min="21" max="21" width="17.5703125" customWidth="1"/>
  </cols>
  <sheetData>
    <row r="1" spans="1:21" ht="20.25" customHeight="1">
      <c r="A1" s="106" t="s">
        <v>0</v>
      </c>
      <c r="B1" s="107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8" t="s">
        <v>14</v>
      </c>
      <c r="P1" s="100" t="s">
        <v>16</v>
      </c>
      <c r="Q1" s="101"/>
      <c r="R1" s="99" t="s">
        <v>15</v>
      </c>
      <c r="S1" s="110" t="s">
        <v>17</v>
      </c>
      <c r="T1" s="102" t="s">
        <v>86</v>
      </c>
      <c r="U1" s="104" t="s">
        <v>113</v>
      </c>
    </row>
    <row r="2" spans="1:21" ht="28.5" customHeight="1">
      <c r="A2" s="106"/>
      <c r="B2" s="10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" t="s">
        <v>18</v>
      </c>
      <c r="Q2" s="1" t="s">
        <v>19</v>
      </c>
      <c r="R2" s="99"/>
      <c r="S2" s="110"/>
      <c r="T2" s="103"/>
      <c r="U2" s="105"/>
    </row>
    <row r="3" spans="1:21" ht="15" customHeight="1">
      <c r="A3" s="2">
        <v>1</v>
      </c>
      <c r="B3" s="3" t="s">
        <v>20</v>
      </c>
      <c r="C3" s="4">
        <v>3</v>
      </c>
      <c r="D3" s="4">
        <v>3</v>
      </c>
      <c r="E3" s="4">
        <v>5</v>
      </c>
      <c r="F3" s="4">
        <v>4</v>
      </c>
      <c r="G3" s="4">
        <v>5</v>
      </c>
      <c r="H3" s="4">
        <v>3</v>
      </c>
      <c r="I3" s="4">
        <v>4</v>
      </c>
      <c r="J3" s="4">
        <v>5</v>
      </c>
      <c r="K3" s="4">
        <v>3</v>
      </c>
      <c r="L3" s="4">
        <v>4</v>
      </c>
      <c r="M3" s="4">
        <v>5</v>
      </c>
      <c r="N3" s="4">
        <v>5</v>
      </c>
      <c r="O3" s="4">
        <v>5</v>
      </c>
      <c r="P3" s="4">
        <v>2</v>
      </c>
      <c r="Q3" s="6">
        <v>6</v>
      </c>
      <c r="R3" s="5">
        <v>5</v>
      </c>
      <c r="S3" s="30">
        <f>AVERAGE(C3:O3,R3)</f>
        <v>4.2142857142857144</v>
      </c>
      <c r="T3" s="62">
        <f>COUNTIF(C3:O3,1)</f>
        <v>0</v>
      </c>
      <c r="U3" s="28" t="str">
        <f>IF(T3&gt;0,"Nedovoljan","Bez nedovoljnih")</f>
        <v>Bez nedovoljnih</v>
      </c>
    </row>
    <row r="4" spans="1:21" ht="15" customHeight="1">
      <c r="A4" s="2">
        <v>2</v>
      </c>
      <c r="B4" s="3" t="s">
        <v>21</v>
      </c>
      <c r="C4" s="4">
        <v>2</v>
      </c>
      <c r="D4" s="4">
        <v>5</v>
      </c>
      <c r="E4" s="4">
        <v>2</v>
      </c>
      <c r="F4" s="4">
        <v>2</v>
      </c>
      <c r="G4" s="4">
        <v>3</v>
      </c>
      <c r="H4" s="4">
        <v>2</v>
      </c>
      <c r="I4" s="4">
        <v>2</v>
      </c>
      <c r="J4" s="4">
        <v>2</v>
      </c>
      <c r="K4" s="4">
        <v>2</v>
      </c>
      <c r="L4" s="4">
        <v>2</v>
      </c>
      <c r="M4" s="4">
        <v>2</v>
      </c>
      <c r="N4" s="4">
        <v>2</v>
      </c>
      <c r="O4" s="4">
        <v>2</v>
      </c>
      <c r="P4" s="4">
        <v>3</v>
      </c>
      <c r="Q4" s="6">
        <v>7</v>
      </c>
      <c r="R4" s="5">
        <v>2</v>
      </c>
      <c r="S4" s="30">
        <f t="shared" ref="S4:S32" si="0">AVERAGE(C4:O4,R4)</f>
        <v>2.2857142857142856</v>
      </c>
      <c r="T4" s="62">
        <f t="shared" ref="T4:T32" si="1">COUNTIF(C4:O4,1)</f>
        <v>0</v>
      </c>
      <c r="U4" s="28" t="str">
        <f t="shared" ref="U4:U32" si="2">IF(T4&gt;0,"Nedovoljan","Bez nedovoljnih")</f>
        <v>Bez nedovoljnih</v>
      </c>
    </row>
    <row r="5" spans="1:21" ht="15" customHeight="1">
      <c r="A5" s="2">
        <v>3</v>
      </c>
      <c r="B5" s="3" t="s">
        <v>22</v>
      </c>
      <c r="C5" s="4">
        <v>3</v>
      </c>
      <c r="D5" s="4">
        <v>3</v>
      </c>
      <c r="E5" s="4">
        <v>4</v>
      </c>
      <c r="F5" s="4">
        <v>4</v>
      </c>
      <c r="G5" s="4">
        <v>3</v>
      </c>
      <c r="H5" s="4">
        <v>4</v>
      </c>
      <c r="I5" s="4">
        <v>3</v>
      </c>
      <c r="J5" s="4">
        <v>5</v>
      </c>
      <c r="K5" s="4">
        <v>3</v>
      </c>
      <c r="L5" s="4">
        <v>3</v>
      </c>
      <c r="M5" s="4">
        <v>3</v>
      </c>
      <c r="N5" s="4">
        <v>4</v>
      </c>
      <c r="O5" s="4">
        <v>5</v>
      </c>
      <c r="P5" s="4">
        <v>5</v>
      </c>
      <c r="Q5" s="6">
        <v>8</v>
      </c>
      <c r="R5" s="5">
        <v>5</v>
      </c>
      <c r="S5" s="30">
        <f t="shared" si="0"/>
        <v>3.7142857142857144</v>
      </c>
      <c r="T5" s="62">
        <f t="shared" si="1"/>
        <v>0</v>
      </c>
      <c r="U5" s="28" t="str">
        <f t="shared" si="2"/>
        <v>Bez nedovoljnih</v>
      </c>
    </row>
    <row r="6" spans="1:21" ht="15" customHeight="1">
      <c r="A6" s="2">
        <v>4</v>
      </c>
      <c r="B6" s="3" t="s">
        <v>23</v>
      </c>
      <c r="C6" s="4">
        <v>2</v>
      </c>
      <c r="D6" s="4">
        <v>3</v>
      </c>
      <c r="E6" s="4">
        <v>5</v>
      </c>
      <c r="F6" s="4">
        <v>3</v>
      </c>
      <c r="G6" s="4">
        <v>4</v>
      </c>
      <c r="H6" s="4">
        <v>4</v>
      </c>
      <c r="I6" s="4">
        <v>4</v>
      </c>
      <c r="J6" s="4">
        <v>4</v>
      </c>
      <c r="K6" s="4">
        <v>3</v>
      </c>
      <c r="L6" s="4">
        <v>3</v>
      </c>
      <c r="M6" s="4">
        <v>3</v>
      </c>
      <c r="N6" s="4">
        <v>4</v>
      </c>
      <c r="O6" s="4">
        <v>5</v>
      </c>
      <c r="P6" s="4">
        <v>3</v>
      </c>
      <c r="Q6" s="6">
        <v>9</v>
      </c>
      <c r="R6" s="5">
        <v>5</v>
      </c>
      <c r="S6" s="30">
        <f t="shared" si="0"/>
        <v>3.7142857142857144</v>
      </c>
      <c r="T6" s="62">
        <f t="shared" si="1"/>
        <v>0</v>
      </c>
      <c r="U6" s="28" t="str">
        <f t="shared" si="2"/>
        <v>Bez nedovoljnih</v>
      </c>
    </row>
    <row r="7" spans="1:21" ht="15" customHeight="1">
      <c r="A7" s="2">
        <v>5</v>
      </c>
      <c r="B7" s="3" t="s">
        <v>24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4">
        <v>3</v>
      </c>
      <c r="J7" s="4">
        <v>2</v>
      </c>
      <c r="K7" s="4">
        <v>2</v>
      </c>
      <c r="L7" s="4">
        <v>2</v>
      </c>
      <c r="M7" s="4">
        <v>2</v>
      </c>
      <c r="N7" s="4">
        <v>2</v>
      </c>
      <c r="O7" s="4">
        <v>3</v>
      </c>
      <c r="P7" s="4">
        <v>3</v>
      </c>
      <c r="Q7" s="6">
        <v>10</v>
      </c>
      <c r="R7" s="5">
        <v>2</v>
      </c>
      <c r="S7" s="30">
        <f t="shared" si="0"/>
        <v>2.1428571428571428</v>
      </c>
      <c r="T7" s="62">
        <f t="shared" si="1"/>
        <v>0</v>
      </c>
      <c r="U7" s="28" t="str">
        <f t="shared" si="2"/>
        <v>Bez nedovoljnih</v>
      </c>
    </row>
    <row r="8" spans="1:21" ht="15" customHeight="1">
      <c r="A8" s="2">
        <v>6</v>
      </c>
      <c r="B8" s="3" t="s">
        <v>25</v>
      </c>
      <c r="C8" s="4">
        <v>1</v>
      </c>
      <c r="D8" s="4">
        <v>1</v>
      </c>
      <c r="E8" s="4">
        <v>1</v>
      </c>
      <c r="F8" s="4">
        <v>2</v>
      </c>
      <c r="G8" s="4">
        <v>2</v>
      </c>
      <c r="H8" s="4">
        <v>1</v>
      </c>
      <c r="I8" s="4">
        <v>2</v>
      </c>
      <c r="J8" s="4">
        <v>3</v>
      </c>
      <c r="K8" s="4">
        <v>1</v>
      </c>
      <c r="L8" s="4">
        <v>2</v>
      </c>
      <c r="M8" s="4">
        <v>2</v>
      </c>
      <c r="N8" s="4">
        <v>1</v>
      </c>
      <c r="O8" s="4">
        <v>2</v>
      </c>
      <c r="P8" s="4">
        <v>5</v>
      </c>
      <c r="Q8" s="6">
        <v>11</v>
      </c>
      <c r="R8" s="5">
        <v>4</v>
      </c>
      <c r="S8" s="30">
        <f t="shared" si="0"/>
        <v>1.7857142857142858</v>
      </c>
      <c r="T8" s="62">
        <f t="shared" si="1"/>
        <v>6</v>
      </c>
      <c r="U8" s="28" t="str">
        <f t="shared" si="2"/>
        <v>Nedovoljan</v>
      </c>
    </row>
    <row r="9" spans="1:21" ht="15" customHeight="1">
      <c r="A9" s="2">
        <v>7</v>
      </c>
      <c r="B9" s="3" t="s">
        <v>26</v>
      </c>
      <c r="C9" s="4">
        <v>3</v>
      </c>
      <c r="D9" s="4">
        <v>5</v>
      </c>
      <c r="E9" s="4">
        <v>5</v>
      </c>
      <c r="F9" s="4">
        <v>5</v>
      </c>
      <c r="G9" s="4">
        <v>5</v>
      </c>
      <c r="H9" s="4">
        <v>4</v>
      </c>
      <c r="I9" s="4">
        <v>5</v>
      </c>
      <c r="J9" s="4">
        <v>5</v>
      </c>
      <c r="K9" s="4">
        <v>4</v>
      </c>
      <c r="L9" s="4">
        <v>4</v>
      </c>
      <c r="M9" s="4">
        <v>5</v>
      </c>
      <c r="N9" s="4">
        <v>5</v>
      </c>
      <c r="O9" s="4">
        <v>5</v>
      </c>
      <c r="P9" s="4">
        <v>3</v>
      </c>
      <c r="Q9" s="6">
        <v>12</v>
      </c>
      <c r="R9" s="5">
        <v>5</v>
      </c>
      <c r="S9" s="30">
        <f t="shared" si="0"/>
        <v>4.6428571428571432</v>
      </c>
      <c r="T9" s="62">
        <f t="shared" si="1"/>
        <v>0</v>
      </c>
      <c r="U9" s="28" t="str">
        <f t="shared" si="2"/>
        <v>Bez nedovoljnih</v>
      </c>
    </row>
    <row r="10" spans="1:21" ht="15" customHeight="1">
      <c r="A10" s="2">
        <v>8</v>
      </c>
      <c r="B10" s="3" t="s">
        <v>27</v>
      </c>
      <c r="C10" s="4">
        <v>4</v>
      </c>
      <c r="D10" s="4">
        <v>5</v>
      </c>
      <c r="E10" s="4">
        <v>3</v>
      </c>
      <c r="F10" s="4">
        <v>2</v>
      </c>
      <c r="G10" s="4">
        <v>2</v>
      </c>
      <c r="H10" s="4">
        <v>2</v>
      </c>
      <c r="I10" s="4">
        <v>5</v>
      </c>
      <c r="J10" s="4">
        <v>3</v>
      </c>
      <c r="K10" s="4">
        <v>2</v>
      </c>
      <c r="L10" s="4">
        <v>2</v>
      </c>
      <c r="M10" s="4">
        <v>2</v>
      </c>
      <c r="N10" s="4">
        <v>2</v>
      </c>
      <c r="O10" s="4">
        <v>2</v>
      </c>
      <c r="P10" s="4">
        <v>4</v>
      </c>
      <c r="Q10" s="6">
        <v>13</v>
      </c>
      <c r="R10" s="5">
        <v>4</v>
      </c>
      <c r="S10" s="30">
        <f t="shared" si="0"/>
        <v>2.8571428571428572</v>
      </c>
      <c r="T10" s="62">
        <f t="shared" si="1"/>
        <v>0</v>
      </c>
      <c r="U10" s="28" t="str">
        <f t="shared" si="2"/>
        <v>Bez nedovoljnih</v>
      </c>
    </row>
    <row r="11" spans="1:21" ht="15" customHeight="1">
      <c r="A11" s="2">
        <v>9</v>
      </c>
      <c r="B11" s="3" t="s">
        <v>25</v>
      </c>
      <c r="C11" s="4">
        <v>2</v>
      </c>
      <c r="D11" s="4">
        <v>2</v>
      </c>
      <c r="E11" s="4">
        <v>2</v>
      </c>
      <c r="F11" s="4">
        <v>2</v>
      </c>
      <c r="G11" s="4">
        <v>3</v>
      </c>
      <c r="H11" s="4">
        <v>2</v>
      </c>
      <c r="I11" s="4">
        <v>3</v>
      </c>
      <c r="J11" s="4">
        <v>3</v>
      </c>
      <c r="K11" s="4">
        <v>2</v>
      </c>
      <c r="L11" s="4">
        <v>2</v>
      </c>
      <c r="M11" s="4">
        <v>2</v>
      </c>
      <c r="N11" s="4">
        <v>2</v>
      </c>
      <c r="O11" s="4">
        <v>3</v>
      </c>
      <c r="P11" s="4">
        <v>3</v>
      </c>
      <c r="Q11" s="4">
        <v>2</v>
      </c>
      <c r="R11" s="5">
        <v>3</v>
      </c>
      <c r="S11" s="30">
        <f t="shared" si="0"/>
        <v>2.3571428571428572</v>
      </c>
      <c r="T11" s="62">
        <f t="shared" si="1"/>
        <v>0</v>
      </c>
      <c r="U11" s="28" t="str">
        <f t="shared" si="2"/>
        <v>Bez nedovoljnih</v>
      </c>
    </row>
    <row r="12" spans="1:21" ht="15" customHeight="1">
      <c r="A12" s="2">
        <v>10</v>
      </c>
      <c r="B12" s="3" t="s">
        <v>28</v>
      </c>
      <c r="C12" s="4">
        <v>3</v>
      </c>
      <c r="D12" s="4">
        <v>4</v>
      </c>
      <c r="E12" s="4">
        <v>5</v>
      </c>
      <c r="F12" s="4">
        <v>5</v>
      </c>
      <c r="G12" s="4">
        <v>5</v>
      </c>
      <c r="H12" s="4">
        <v>2</v>
      </c>
      <c r="I12" s="4">
        <v>3</v>
      </c>
      <c r="J12" s="4">
        <v>5</v>
      </c>
      <c r="K12" s="4">
        <v>3</v>
      </c>
      <c r="L12" s="4">
        <v>4</v>
      </c>
      <c r="M12" s="4">
        <v>5</v>
      </c>
      <c r="N12" s="4">
        <v>5</v>
      </c>
      <c r="O12" s="4">
        <v>5</v>
      </c>
      <c r="P12" s="4">
        <v>5</v>
      </c>
      <c r="Q12" s="4">
        <v>3</v>
      </c>
      <c r="R12" s="5">
        <v>5</v>
      </c>
      <c r="S12" s="30">
        <f t="shared" si="0"/>
        <v>4.2142857142857144</v>
      </c>
      <c r="T12" s="62">
        <f t="shared" si="1"/>
        <v>0</v>
      </c>
      <c r="U12" s="28" t="str">
        <f t="shared" si="2"/>
        <v>Bez nedovoljnih</v>
      </c>
    </row>
    <row r="13" spans="1:21" ht="15" customHeight="1">
      <c r="A13" s="2">
        <v>11</v>
      </c>
      <c r="B13" s="3" t="s">
        <v>27</v>
      </c>
      <c r="C13" s="4">
        <v>1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4">
        <v>4</v>
      </c>
      <c r="J13" s="4">
        <v>3</v>
      </c>
      <c r="K13" s="4">
        <v>2</v>
      </c>
      <c r="L13" s="4">
        <v>2</v>
      </c>
      <c r="M13" s="4">
        <v>2</v>
      </c>
      <c r="N13" s="4">
        <v>1</v>
      </c>
      <c r="O13" s="4">
        <v>2</v>
      </c>
      <c r="P13" s="4">
        <v>5</v>
      </c>
      <c r="Q13" s="4">
        <v>5</v>
      </c>
      <c r="R13" s="5">
        <v>4</v>
      </c>
      <c r="S13" s="30">
        <f t="shared" si="0"/>
        <v>2.2142857142857144</v>
      </c>
      <c r="T13" s="62">
        <f t="shared" si="1"/>
        <v>2</v>
      </c>
      <c r="U13" s="28" t="str">
        <f t="shared" si="2"/>
        <v>Nedovoljan</v>
      </c>
    </row>
    <row r="14" spans="1:21" ht="15" customHeight="1">
      <c r="A14" s="2">
        <v>12</v>
      </c>
      <c r="B14" s="3" t="s">
        <v>29</v>
      </c>
      <c r="C14" s="4">
        <v>2</v>
      </c>
      <c r="D14" s="4">
        <v>3</v>
      </c>
      <c r="E14" s="4">
        <v>2</v>
      </c>
      <c r="F14" s="4">
        <v>2</v>
      </c>
      <c r="G14" s="4">
        <v>3</v>
      </c>
      <c r="H14" s="4">
        <v>3</v>
      </c>
      <c r="I14" s="4">
        <v>4</v>
      </c>
      <c r="J14" s="4">
        <v>4</v>
      </c>
      <c r="K14" s="4">
        <v>2</v>
      </c>
      <c r="L14" s="4">
        <v>2</v>
      </c>
      <c r="M14" s="4">
        <v>2</v>
      </c>
      <c r="N14" s="4">
        <v>2</v>
      </c>
      <c r="O14" s="4">
        <v>2</v>
      </c>
      <c r="P14" s="4">
        <v>1</v>
      </c>
      <c r="Q14" s="4">
        <v>3</v>
      </c>
      <c r="R14" s="5">
        <v>3</v>
      </c>
      <c r="S14" s="30">
        <f t="shared" si="0"/>
        <v>2.5714285714285716</v>
      </c>
      <c r="T14" s="62">
        <f t="shared" si="1"/>
        <v>0</v>
      </c>
      <c r="U14" s="28" t="str">
        <f t="shared" si="2"/>
        <v>Bez nedovoljnih</v>
      </c>
    </row>
    <row r="15" spans="1:21" ht="15" customHeight="1">
      <c r="A15" s="2">
        <v>13</v>
      </c>
      <c r="B15" s="3" t="s">
        <v>30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3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5</v>
      </c>
      <c r="Q15" s="4">
        <v>3</v>
      </c>
      <c r="R15" s="5">
        <v>2</v>
      </c>
      <c r="S15" s="30">
        <f t="shared" si="0"/>
        <v>2.0714285714285716</v>
      </c>
      <c r="T15" s="62">
        <f t="shared" si="1"/>
        <v>0</v>
      </c>
      <c r="U15" s="28" t="str">
        <f t="shared" si="2"/>
        <v>Bez nedovoljnih</v>
      </c>
    </row>
    <row r="16" spans="1:21" ht="15" customHeight="1">
      <c r="A16" s="2">
        <v>14</v>
      </c>
      <c r="B16" s="3" t="s">
        <v>31</v>
      </c>
      <c r="C16" s="4">
        <v>2</v>
      </c>
      <c r="D16" s="4">
        <v>3</v>
      </c>
      <c r="E16" s="4">
        <v>2</v>
      </c>
      <c r="F16" s="4">
        <v>2</v>
      </c>
      <c r="G16" s="4">
        <v>5</v>
      </c>
      <c r="H16" s="4">
        <v>3</v>
      </c>
      <c r="I16" s="4">
        <v>5</v>
      </c>
      <c r="J16" s="4">
        <v>5</v>
      </c>
      <c r="K16" s="4">
        <v>2</v>
      </c>
      <c r="L16" s="4">
        <v>2</v>
      </c>
      <c r="M16" s="4">
        <v>3</v>
      </c>
      <c r="N16" s="4">
        <v>2</v>
      </c>
      <c r="O16" s="4">
        <v>3</v>
      </c>
      <c r="P16" s="4">
        <v>3</v>
      </c>
      <c r="Q16" s="4">
        <v>5</v>
      </c>
      <c r="R16" s="5">
        <v>5</v>
      </c>
      <c r="S16" s="30">
        <f t="shared" si="0"/>
        <v>3.1428571428571428</v>
      </c>
      <c r="T16" s="62">
        <f t="shared" si="1"/>
        <v>0</v>
      </c>
      <c r="U16" s="28" t="str">
        <f t="shared" si="2"/>
        <v>Bez nedovoljnih</v>
      </c>
    </row>
    <row r="17" spans="1:21" ht="15" customHeight="1">
      <c r="A17" s="2">
        <v>15</v>
      </c>
      <c r="B17" s="3" t="s">
        <v>32</v>
      </c>
      <c r="C17" s="4">
        <v>3</v>
      </c>
      <c r="D17" s="4">
        <v>3</v>
      </c>
      <c r="E17" s="4">
        <v>3</v>
      </c>
      <c r="F17" s="4">
        <v>3</v>
      </c>
      <c r="G17" s="4">
        <v>4</v>
      </c>
      <c r="H17" s="4">
        <v>2</v>
      </c>
      <c r="I17" s="4">
        <v>5</v>
      </c>
      <c r="J17" s="4">
        <v>5</v>
      </c>
      <c r="K17" s="4">
        <v>3</v>
      </c>
      <c r="L17" s="4">
        <v>2</v>
      </c>
      <c r="M17" s="4">
        <v>3</v>
      </c>
      <c r="N17" s="4">
        <v>2</v>
      </c>
      <c r="O17" s="4">
        <v>4</v>
      </c>
      <c r="P17" s="4">
        <v>2</v>
      </c>
      <c r="Q17" s="4">
        <v>3</v>
      </c>
      <c r="R17" s="5">
        <v>5</v>
      </c>
      <c r="S17" s="30">
        <f t="shared" si="0"/>
        <v>3.3571428571428572</v>
      </c>
      <c r="T17" s="62">
        <f t="shared" si="1"/>
        <v>0</v>
      </c>
      <c r="U17" s="28" t="str">
        <f t="shared" si="2"/>
        <v>Bez nedovoljnih</v>
      </c>
    </row>
    <row r="18" spans="1:21" ht="15" customHeight="1">
      <c r="A18" s="2">
        <v>16</v>
      </c>
      <c r="B18" s="3" t="s">
        <v>26</v>
      </c>
      <c r="C18" s="4">
        <v>2</v>
      </c>
      <c r="D18" s="4">
        <v>3</v>
      </c>
      <c r="E18" s="4">
        <v>2</v>
      </c>
      <c r="F18" s="4">
        <v>2</v>
      </c>
      <c r="G18" s="4">
        <v>4</v>
      </c>
      <c r="H18" s="4">
        <v>2</v>
      </c>
      <c r="I18" s="4">
        <v>3</v>
      </c>
      <c r="J18" s="4">
        <v>3</v>
      </c>
      <c r="K18" s="4">
        <v>2</v>
      </c>
      <c r="L18" s="4">
        <v>2</v>
      </c>
      <c r="M18" s="4">
        <v>3</v>
      </c>
      <c r="N18" s="4">
        <v>2</v>
      </c>
      <c r="O18" s="4">
        <v>2</v>
      </c>
      <c r="P18" s="4">
        <v>5</v>
      </c>
      <c r="Q18" s="4">
        <v>4</v>
      </c>
      <c r="R18" s="5">
        <v>5</v>
      </c>
      <c r="S18" s="30">
        <f t="shared" si="0"/>
        <v>2.6428571428571428</v>
      </c>
      <c r="T18" s="62">
        <f t="shared" si="1"/>
        <v>0</v>
      </c>
      <c r="U18" s="28" t="str">
        <f t="shared" si="2"/>
        <v>Bez nedovoljnih</v>
      </c>
    </row>
    <row r="19" spans="1:21" ht="15" customHeight="1">
      <c r="A19" s="2">
        <v>17</v>
      </c>
      <c r="B19" s="3" t="s">
        <v>33</v>
      </c>
      <c r="C19" s="4">
        <v>1</v>
      </c>
      <c r="D19" s="4">
        <v>3</v>
      </c>
      <c r="E19" s="4">
        <v>2</v>
      </c>
      <c r="F19" s="4">
        <v>2</v>
      </c>
      <c r="G19" s="4">
        <v>2</v>
      </c>
      <c r="H19" s="4">
        <v>1</v>
      </c>
      <c r="I19" s="4">
        <v>2</v>
      </c>
      <c r="J19" s="4">
        <v>2</v>
      </c>
      <c r="K19" s="4">
        <v>2</v>
      </c>
      <c r="L19" s="4">
        <v>2</v>
      </c>
      <c r="M19" s="4">
        <v>2</v>
      </c>
      <c r="N19" s="4">
        <v>2</v>
      </c>
      <c r="O19" s="4">
        <v>2</v>
      </c>
      <c r="P19" s="4">
        <v>2</v>
      </c>
      <c r="Q19" s="4">
        <v>3</v>
      </c>
      <c r="R19" s="5">
        <v>5</v>
      </c>
      <c r="S19" s="30">
        <f t="shared" si="0"/>
        <v>2.1428571428571428</v>
      </c>
      <c r="T19" s="62">
        <f t="shared" si="1"/>
        <v>2</v>
      </c>
      <c r="U19" s="28" t="str">
        <f t="shared" si="2"/>
        <v>Nedovoljan</v>
      </c>
    </row>
    <row r="20" spans="1:21" ht="15" customHeight="1">
      <c r="A20" s="2">
        <v>18</v>
      </c>
      <c r="B20" s="3" t="s">
        <v>34</v>
      </c>
      <c r="C20" s="4">
        <v>2</v>
      </c>
      <c r="D20" s="4">
        <v>4</v>
      </c>
      <c r="E20" s="4">
        <v>2</v>
      </c>
      <c r="F20" s="4">
        <v>2</v>
      </c>
      <c r="G20" s="4">
        <v>5</v>
      </c>
      <c r="H20" s="4">
        <v>2</v>
      </c>
      <c r="I20" s="4">
        <v>5</v>
      </c>
      <c r="J20" s="4">
        <v>4</v>
      </c>
      <c r="K20" s="4">
        <v>3</v>
      </c>
      <c r="L20" s="4">
        <v>3</v>
      </c>
      <c r="M20" s="4">
        <v>4</v>
      </c>
      <c r="N20" s="4">
        <v>2</v>
      </c>
      <c r="O20" s="4">
        <v>4</v>
      </c>
      <c r="P20" s="4">
        <v>2</v>
      </c>
      <c r="Q20" s="4">
        <v>5</v>
      </c>
      <c r="R20" s="5">
        <v>5</v>
      </c>
      <c r="S20" s="30">
        <f t="shared" si="0"/>
        <v>3.3571428571428572</v>
      </c>
      <c r="T20" s="62">
        <f t="shared" si="1"/>
        <v>0</v>
      </c>
      <c r="U20" s="28" t="str">
        <f t="shared" si="2"/>
        <v>Bez nedovoljnih</v>
      </c>
    </row>
    <row r="21" spans="1:21" ht="15" customHeight="1">
      <c r="A21" s="2">
        <v>19</v>
      </c>
      <c r="B21" s="3" t="s">
        <v>21</v>
      </c>
      <c r="C21" s="4">
        <v>2</v>
      </c>
      <c r="D21" s="4">
        <v>2</v>
      </c>
      <c r="E21" s="4">
        <v>2</v>
      </c>
      <c r="F21" s="4">
        <v>2</v>
      </c>
      <c r="G21" s="4">
        <v>5</v>
      </c>
      <c r="H21" s="4">
        <v>2</v>
      </c>
      <c r="I21" s="4">
        <v>2</v>
      </c>
      <c r="J21" s="4">
        <v>4</v>
      </c>
      <c r="K21" s="4">
        <v>2</v>
      </c>
      <c r="L21" s="4">
        <v>2</v>
      </c>
      <c r="M21" s="4">
        <v>2</v>
      </c>
      <c r="N21" s="4">
        <v>2</v>
      </c>
      <c r="O21" s="4">
        <v>3</v>
      </c>
      <c r="P21" s="4">
        <v>2</v>
      </c>
      <c r="Q21" s="4">
        <v>5</v>
      </c>
      <c r="R21" s="5">
        <v>5</v>
      </c>
      <c r="S21" s="30">
        <f t="shared" si="0"/>
        <v>2.6428571428571428</v>
      </c>
      <c r="T21" s="62">
        <f t="shared" si="1"/>
        <v>0</v>
      </c>
      <c r="U21" s="28" t="str">
        <f t="shared" si="2"/>
        <v>Bez nedovoljnih</v>
      </c>
    </row>
    <row r="22" spans="1:21" ht="15" customHeight="1">
      <c r="A22" s="2">
        <v>20</v>
      </c>
      <c r="B22" s="3" t="s">
        <v>35</v>
      </c>
      <c r="C22" s="4">
        <v>2</v>
      </c>
      <c r="D22" s="4">
        <v>5</v>
      </c>
      <c r="E22" s="4">
        <v>2</v>
      </c>
      <c r="F22" s="4">
        <v>3</v>
      </c>
      <c r="G22" s="4">
        <v>2</v>
      </c>
      <c r="H22" s="4">
        <v>2</v>
      </c>
      <c r="I22" s="4">
        <v>5</v>
      </c>
      <c r="J22" s="4">
        <v>4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6</v>
      </c>
      <c r="R22" s="5">
        <v>5</v>
      </c>
      <c r="S22" s="30">
        <f t="shared" si="0"/>
        <v>2.8571428571428572</v>
      </c>
      <c r="T22" s="62">
        <f t="shared" si="1"/>
        <v>0</v>
      </c>
      <c r="U22" s="28" t="str">
        <f t="shared" si="2"/>
        <v>Bez nedovoljnih</v>
      </c>
    </row>
    <row r="23" spans="1:21" ht="15" customHeight="1">
      <c r="A23" s="2">
        <v>21</v>
      </c>
      <c r="B23" s="3" t="s">
        <v>36</v>
      </c>
      <c r="C23" s="4">
        <v>3</v>
      </c>
      <c r="D23" s="4">
        <v>2</v>
      </c>
      <c r="E23" s="4">
        <v>3</v>
      </c>
      <c r="F23" s="4">
        <v>4</v>
      </c>
      <c r="G23" s="4">
        <v>4</v>
      </c>
      <c r="H23" s="4">
        <v>2</v>
      </c>
      <c r="I23" s="4">
        <v>5</v>
      </c>
      <c r="J23" s="4">
        <v>5</v>
      </c>
      <c r="K23" s="4">
        <v>2</v>
      </c>
      <c r="L23" s="4">
        <v>3</v>
      </c>
      <c r="M23" s="4">
        <v>3</v>
      </c>
      <c r="N23" s="4">
        <v>4</v>
      </c>
      <c r="O23" s="4">
        <v>4</v>
      </c>
      <c r="P23" s="4">
        <v>3</v>
      </c>
      <c r="Q23" s="4">
        <v>7</v>
      </c>
      <c r="R23" s="5">
        <v>5</v>
      </c>
      <c r="S23" s="30">
        <f t="shared" si="0"/>
        <v>3.5</v>
      </c>
      <c r="T23" s="62">
        <f t="shared" si="1"/>
        <v>0</v>
      </c>
      <c r="U23" s="28" t="str">
        <f t="shared" si="2"/>
        <v>Bez nedovoljnih</v>
      </c>
    </row>
    <row r="24" spans="1:21" ht="15" customHeight="1">
      <c r="A24" s="2">
        <v>22</v>
      </c>
      <c r="B24" s="3" t="s">
        <v>37</v>
      </c>
      <c r="C24" s="4">
        <v>2</v>
      </c>
      <c r="D24" s="4">
        <v>2</v>
      </c>
      <c r="E24" s="4">
        <v>2</v>
      </c>
      <c r="F24" s="4">
        <v>2</v>
      </c>
      <c r="G24" s="4">
        <v>5</v>
      </c>
      <c r="H24" s="4">
        <v>3</v>
      </c>
      <c r="I24" s="4">
        <v>5</v>
      </c>
      <c r="J24" s="4">
        <v>5</v>
      </c>
      <c r="K24" s="4">
        <v>2</v>
      </c>
      <c r="L24" s="4">
        <v>4</v>
      </c>
      <c r="M24" s="4">
        <v>3</v>
      </c>
      <c r="N24" s="4">
        <v>2</v>
      </c>
      <c r="O24" s="4">
        <v>2</v>
      </c>
      <c r="P24" s="4">
        <v>4</v>
      </c>
      <c r="Q24" s="4">
        <v>8</v>
      </c>
      <c r="R24" s="5">
        <v>5</v>
      </c>
      <c r="S24" s="30">
        <f t="shared" si="0"/>
        <v>3.1428571428571428</v>
      </c>
      <c r="T24" s="62">
        <f t="shared" si="1"/>
        <v>0</v>
      </c>
      <c r="U24" s="28" t="str">
        <f t="shared" si="2"/>
        <v>Bez nedovoljnih</v>
      </c>
    </row>
    <row r="25" spans="1:21" ht="15" customHeight="1">
      <c r="A25" s="2">
        <v>23</v>
      </c>
      <c r="B25" s="3" t="s">
        <v>38</v>
      </c>
      <c r="C25" s="4">
        <v>2</v>
      </c>
      <c r="D25" s="4">
        <v>2</v>
      </c>
      <c r="E25" s="4">
        <v>2</v>
      </c>
      <c r="F25" s="4">
        <v>2</v>
      </c>
      <c r="G25" s="4">
        <v>3</v>
      </c>
      <c r="H25" s="4">
        <v>2</v>
      </c>
      <c r="I25" s="4">
        <v>2</v>
      </c>
      <c r="J25" s="4">
        <v>3</v>
      </c>
      <c r="K25" s="4">
        <v>2</v>
      </c>
      <c r="L25" s="4">
        <v>2</v>
      </c>
      <c r="M25" s="4">
        <v>2</v>
      </c>
      <c r="N25" s="4">
        <v>2</v>
      </c>
      <c r="O25" s="4">
        <v>2</v>
      </c>
      <c r="P25" s="4">
        <v>5</v>
      </c>
      <c r="Q25" s="4">
        <v>9</v>
      </c>
      <c r="R25" s="5">
        <v>5</v>
      </c>
      <c r="S25" s="30">
        <f t="shared" si="0"/>
        <v>2.3571428571428572</v>
      </c>
      <c r="T25" s="62">
        <f t="shared" si="1"/>
        <v>0</v>
      </c>
      <c r="U25" s="28" t="str">
        <f t="shared" si="2"/>
        <v>Bez nedovoljnih</v>
      </c>
    </row>
    <row r="26" spans="1:21" ht="15" customHeight="1">
      <c r="A26" s="2">
        <v>24</v>
      </c>
      <c r="B26" s="3" t="s">
        <v>39</v>
      </c>
      <c r="C26" s="4">
        <v>2</v>
      </c>
      <c r="D26" s="4">
        <v>2</v>
      </c>
      <c r="E26" s="4">
        <v>2</v>
      </c>
      <c r="F26" s="4">
        <v>3</v>
      </c>
      <c r="G26" s="4">
        <v>3</v>
      </c>
      <c r="H26" s="4">
        <v>2</v>
      </c>
      <c r="I26" s="4">
        <v>5</v>
      </c>
      <c r="J26" s="4">
        <v>5</v>
      </c>
      <c r="K26" s="4">
        <v>2</v>
      </c>
      <c r="L26" s="4">
        <v>3</v>
      </c>
      <c r="M26" s="4">
        <v>3</v>
      </c>
      <c r="N26" s="4">
        <v>2</v>
      </c>
      <c r="O26" s="4">
        <v>2</v>
      </c>
      <c r="P26" s="4">
        <v>6</v>
      </c>
      <c r="Q26" s="4">
        <v>10</v>
      </c>
      <c r="R26" s="5">
        <v>5</v>
      </c>
      <c r="S26" s="30">
        <f t="shared" si="0"/>
        <v>2.9285714285714284</v>
      </c>
      <c r="T26" s="62">
        <f t="shared" si="1"/>
        <v>0</v>
      </c>
      <c r="U26" s="28" t="str">
        <f t="shared" si="2"/>
        <v>Bez nedovoljnih</v>
      </c>
    </row>
    <row r="27" spans="1:21" ht="15" customHeight="1">
      <c r="A27" s="2">
        <v>25</v>
      </c>
      <c r="B27" s="3" t="s">
        <v>40</v>
      </c>
      <c r="C27" s="4">
        <v>2</v>
      </c>
      <c r="D27" s="4">
        <v>5</v>
      </c>
      <c r="E27" s="4">
        <v>3</v>
      </c>
      <c r="F27" s="4">
        <v>4</v>
      </c>
      <c r="G27" s="4">
        <v>2</v>
      </c>
      <c r="H27" s="4">
        <v>2</v>
      </c>
      <c r="I27" s="4">
        <v>3</v>
      </c>
      <c r="J27" s="4">
        <v>4</v>
      </c>
      <c r="K27" s="4">
        <v>2</v>
      </c>
      <c r="L27" s="4">
        <v>2</v>
      </c>
      <c r="M27" s="4">
        <v>3</v>
      </c>
      <c r="N27" s="4">
        <v>3</v>
      </c>
      <c r="O27" s="4">
        <v>2</v>
      </c>
      <c r="P27" s="4">
        <v>4</v>
      </c>
      <c r="Q27" s="4">
        <v>11</v>
      </c>
      <c r="R27" s="5">
        <v>5</v>
      </c>
      <c r="S27" s="30">
        <f t="shared" si="0"/>
        <v>3</v>
      </c>
      <c r="T27" s="62">
        <f t="shared" si="1"/>
        <v>0</v>
      </c>
      <c r="U27" s="28" t="str">
        <f t="shared" si="2"/>
        <v>Bez nedovoljnih</v>
      </c>
    </row>
    <row r="28" spans="1:21" ht="15" customHeight="1">
      <c r="A28" s="2">
        <v>26</v>
      </c>
      <c r="B28" s="3" t="s">
        <v>41</v>
      </c>
      <c r="C28" s="4">
        <v>3</v>
      </c>
      <c r="D28" s="4">
        <v>3</v>
      </c>
      <c r="E28" s="4">
        <v>4</v>
      </c>
      <c r="F28" s="4">
        <v>5</v>
      </c>
      <c r="G28" s="4">
        <v>5</v>
      </c>
      <c r="H28" s="4">
        <v>3</v>
      </c>
      <c r="I28" s="4">
        <v>4</v>
      </c>
      <c r="J28" s="4">
        <v>5</v>
      </c>
      <c r="K28" s="4">
        <v>3</v>
      </c>
      <c r="L28" s="4">
        <v>4</v>
      </c>
      <c r="M28" s="4">
        <v>5</v>
      </c>
      <c r="N28" s="4">
        <v>5</v>
      </c>
      <c r="O28" s="4">
        <v>5</v>
      </c>
      <c r="P28" s="4">
        <v>4</v>
      </c>
      <c r="Q28" s="4">
        <v>12</v>
      </c>
      <c r="R28" s="5">
        <v>5</v>
      </c>
      <c r="S28" s="30">
        <f t="shared" si="0"/>
        <v>4.2142857142857144</v>
      </c>
      <c r="T28" s="62">
        <f t="shared" si="1"/>
        <v>0</v>
      </c>
      <c r="U28" s="28" t="str">
        <f t="shared" si="2"/>
        <v>Bez nedovoljnih</v>
      </c>
    </row>
    <row r="29" spans="1:21" ht="15" customHeight="1">
      <c r="A29" s="2">
        <v>27</v>
      </c>
      <c r="B29" s="3" t="s">
        <v>42</v>
      </c>
      <c r="C29" s="4">
        <v>2</v>
      </c>
      <c r="D29" s="4">
        <v>4</v>
      </c>
      <c r="E29" s="4">
        <v>2</v>
      </c>
      <c r="F29" s="4">
        <v>2</v>
      </c>
      <c r="G29" s="4">
        <v>3</v>
      </c>
      <c r="H29" s="4">
        <v>2</v>
      </c>
      <c r="I29" s="4">
        <v>4</v>
      </c>
      <c r="J29" s="4">
        <v>4</v>
      </c>
      <c r="K29" s="4">
        <v>2</v>
      </c>
      <c r="L29" s="4">
        <v>2</v>
      </c>
      <c r="M29" s="4">
        <v>3</v>
      </c>
      <c r="N29" s="4">
        <v>2</v>
      </c>
      <c r="O29" s="4">
        <v>3</v>
      </c>
      <c r="P29" s="4">
        <v>4</v>
      </c>
      <c r="Q29" s="4">
        <v>13</v>
      </c>
      <c r="R29" s="5">
        <v>5</v>
      </c>
      <c r="S29" s="30">
        <f t="shared" si="0"/>
        <v>2.8571428571428572</v>
      </c>
      <c r="T29" s="62">
        <f t="shared" si="1"/>
        <v>0</v>
      </c>
      <c r="U29" s="28" t="str">
        <f t="shared" si="2"/>
        <v>Bez nedovoljnih</v>
      </c>
    </row>
    <row r="30" spans="1:21" ht="15" customHeight="1">
      <c r="A30" s="2">
        <v>28</v>
      </c>
      <c r="B30" s="3" t="s">
        <v>26</v>
      </c>
      <c r="C30" s="4">
        <v>3</v>
      </c>
      <c r="D30" s="4">
        <v>2</v>
      </c>
      <c r="E30" s="4">
        <v>4</v>
      </c>
      <c r="F30" s="4">
        <v>3</v>
      </c>
      <c r="G30" s="4">
        <v>4</v>
      </c>
      <c r="H30" s="4">
        <v>3</v>
      </c>
      <c r="I30" s="4">
        <v>4</v>
      </c>
      <c r="J30" s="4">
        <v>5</v>
      </c>
      <c r="K30" s="4">
        <v>2</v>
      </c>
      <c r="L30" s="4">
        <v>2</v>
      </c>
      <c r="M30" s="4">
        <v>3</v>
      </c>
      <c r="N30" s="4">
        <v>4</v>
      </c>
      <c r="O30" s="4">
        <v>3</v>
      </c>
      <c r="P30" s="4">
        <v>5</v>
      </c>
      <c r="Q30" s="4">
        <v>14</v>
      </c>
      <c r="R30" s="5">
        <v>5</v>
      </c>
      <c r="S30" s="30">
        <f t="shared" si="0"/>
        <v>3.3571428571428572</v>
      </c>
      <c r="T30" s="62">
        <f t="shared" si="1"/>
        <v>0</v>
      </c>
      <c r="U30" s="28" t="str">
        <f t="shared" si="2"/>
        <v>Bez nedovoljnih</v>
      </c>
    </row>
    <row r="31" spans="1:21" ht="15" customHeight="1">
      <c r="A31" s="2">
        <v>29</v>
      </c>
      <c r="B31" s="3" t="s">
        <v>43</v>
      </c>
      <c r="C31" s="4">
        <v>3</v>
      </c>
      <c r="D31" s="4">
        <v>3</v>
      </c>
      <c r="E31" s="4">
        <v>2</v>
      </c>
      <c r="F31" s="4">
        <v>4</v>
      </c>
      <c r="G31" s="4">
        <v>4</v>
      </c>
      <c r="H31" s="4">
        <v>2</v>
      </c>
      <c r="I31" s="4">
        <v>5</v>
      </c>
      <c r="J31" s="4">
        <v>5</v>
      </c>
      <c r="K31" s="4">
        <v>3</v>
      </c>
      <c r="L31" s="4">
        <v>3</v>
      </c>
      <c r="M31" s="4">
        <v>3</v>
      </c>
      <c r="N31" s="4">
        <v>3</v>
      </c>
      <c r="O31" s="4">
        <v>4</v>
      </c>
      <c r="P31" s="4">
        <v>5</v>
      </c>
      <c r="Q31" s="6">
        <v>22</v>
      </c>
      <c r="R31" s="5">
        <v>5</v>
      </c>
      <c r="S31" s="30">
        <f t="shared" si="0"/>
        <v>3.5</v>
      </c>
      <c r="T31" s="62">
        <f t="shared" si="1"/>
        <v>0</v>
      </c>
      <c r="U31" s="28" t="str">
        <f t="shared" si="2"/>
        <v>Bez nedovoljnih</v>
      </c>
    </row>
    <row r="32" spans="1:21" ht="15" customHeight="1">
      <c r="A32" s="2">
        <v>30</v>
      </c>
      <c r="B32" s="3" t="s">
        <v>44</v>
      </c>
      <c r="C32" s="4">
        <v>4</v>
      </c>
      <c r="D32" s="4">
        <v>4</v>
      </c>
      <c r="E32" s="4">
        <v>5</v>
      </c>
      <c r="F32" s="4">
        <v>5</v>
      </c>
      <c r="G32" s="4">
        <v>5</v>
      </c>
      <c r="H32" s="4">
        <v>3</v>
      </c>
      <c r="I32" s="4">
        <v>4</v>
      </c>
      <c r="J32" s="4">
        <v>5</v>
      </c>
      <c r="K32" s="4">
        <v>4</v>
      </c>
      <c r="L32" s="4">
        <v>4</v>
      </c>
      <c r="M32" s="4">
        <v>5</v>
      </c>
      <c r="N32" s="4">
        <v>5</v>
      </c>
      <c r="O32" s="4">
        <v>5</v>
      </c>
      <c r="P32" s="6">
        <v>8</v>
      </c>
      <c r="Q32" s="6">
        <v>4</v>
      </c>
      <c r="R32" s="5">
        <v>5</v>
      </c>
      <c r="S32" s="30">
        <f t="shared" si="0"/>
        <v>4.5</v>
      </c>
      <c r="T32" s="62">
        <f t="shared" si="1"/>
        <v>0</v>
      </c>
      <c r="U32" s="28" t="str">
        <f t="shared" si="2"/>
        <v>Bez nedovoljnih</v>
      </c>
    </row>
    <row r="33" spans="1:18" ht="15" customHeight="1">
      <c r="B33" s="8" t="s">
        <v>45</v>
      </c>
      <c r="C33" s="9">
        <f>COUNTIF(C3:C32,5)</f>
        <v>0</v>
      </c>
      <c r="D33" s="9">
        <f t="shared" ref="D33:O33" si="3">COUNTIF(D3:D32,5)</f>
        <v>5</v>
      </c>
      <c r="E33" s="9">
        <f t="shared" si="3"/>
        <v>5</v>
      </c>
      <c r="F33" s="9">
        <f t="shared" si="3"/>
        <v>4</v>
      </c>
      <c r="G33" s="9">
        <f t="shared" si="3"/>
        <v>9</v>
      </c>
      <c r="H33" s="9">
        <f t="shared" si="3"/>
        <v>0</v>
      </c>
      <c r="I33" s="9">
        <f t="shared" si="3"/>
        <v>10</v>
      </c>
      <c r="J33" s="9">
        <f t="shared" si="3"/>
        <v>13</v>
      </c>
      <c r="K33" s="9">
        <f t="shared" si="3"/>
        <v>0</v>
      </c>
      <c r="L33" s="9">
        <f t="shared" si="3"/>
        <v>0</v>
      </c>
      <c r="M33" s="9">
        <f t="shared" si="3"/>
        <v>5</v>
      </c>
      <c r="N33" s="9">
        <f t="shared" si="3"/>
        <v>5</v>
      </c>
      <c r="O33" s="9">
        <f t="shared" si="3"/>
        <v>7</v>
      </c>
      <c r="P33" s="10">
        <f>SUM(P3:P32)</f>
        <v>113</v>
      </c>
      <c r="Q33" s="10">
        <f>SUM(Q3:Q32)</f>
        <v>233</v>
      </c>
      <c r="R33" s="5"/>
    </row>
    <row r="34" spans="1:18" ht="15" customHeight="1">
      <c r="B34" s="8" t="s">
        <v>46</v>
      </c>
      <c r="C34" s="9">
        <f>COUNTIF(C3:C32,4)</f>
        <v>2</v>
      </c>
      <c r="D34" s="9">
        <f t="shared" ref="D34:O34" si="4">COUNTIF(D3:D32,4)</f>
        <v>4</v>
      </c>
      <c r="E34" s="9">
        <f t="shared" si="4"/>
        <v>3</v>
      </c>
      <c r="F34" s="9">
        <f t="shared" si="4"/>
        <v>5</v>
      </c>
      <c r="G34" s="9">
        <f t="shared" si="4"/>
        <v>6</v>
      </c>
      <c r="H34" s="9">
        <f t="shared" si="4"/>
        <v>3</v>
      </c>
      <c r="I34" s="9">
        <f t="shared" si="4"/>
        <v>8</v>
      </c>
      <c r="J34" s="9">
        <f t="shared" si="4"/>
        <v>7</v>
      </c>
      <c r="K34" s="9">
        <f t="shared" si="4"/>
        <v>2</v>
      </c>
      <c r="L34" s="9">
        <f t="shared" si="4"/>
        <v>6</v>
      </c>
      <c r="M34" s="9">
        <f t="shared" si="4"/>
        <v>1</v>
      </c>
      <c r="N34" s="9">
        <f t="shared" si="4"/>
        <v>4</v>
      </c>
      <c r="O34" s="9">
        <f t="shared" si="4"/>
        <v>4</v>
      </c>
      <c r="P34" s="94" t="s">
        <v>47</v>
      </c>
      <c r="Q34" s="95"/>
      <c r="R34" s="5"/>
    </row>
    <row r="35" spans="1:18" ht="15" customHeight="1">
      <c r="B35" s="8" t="s">
        <v>48</v>
      </c>
      <c r="C35" s="9">
        <f>COUNTIF(C3:C32,3)</f>
        <v>9</v>
      </c>
      <c r="D35" s="9">
        <f t="shared" ref="D35:O35" si="5">COUNTIF(D3:D32,3)</f>
        <v>10</v>
      </c>
      <c r="E35" s="9">
        <f t="shared" si="5"/>
        <v>4</v>
      </c>
      <c r="F35" s="9">
        <f t="shared" si="5"/>
        <v>5</v>
      </c>
      <c r="G35" s="9">
        <f t="shared" si="5"/>
        <v>7</v>
      </c>
      <c r="H35" s="9">
        <f t="shared" si="5"/>
        <v>7</v>
      </c>
      <c r="I35" s="9">
        <f t="shared" si="5"/>
        <v>6</v>
      </c>
      <c r="J35" s="9">
        <f t="shared" si="5"/>
        <v>7</v>
      </c>
      <c r="K35" s="9">
        <f t="shared" si="5"/>
        <v>8</v>
      </c>
      <c r="L35" s="9">
        <f t="shared" si="5"/>
        <v>6</v>
      </c>
      <c r="M35" s="9">
        <f t="shared" si="5"/>
        <v>12</v>
      </c>
      <c r="N35" s="9">
        <f t="shared" si="5"/>
        <v>2</v>
      </c>
      <c r="O35" s="9">
        <f t="shared" si="5"/>
        <v>6</v>
      </c>
      <c r="P35" s="96">
        <f>SUM(P33:Q33)</f>
        <v>346</v>
      </c>
      <c r="Q35" s="97"/>
      <c r="R35" s="5"/>
    </row>
    <row r="36" spans="1:18" ht="15" customHeight="1">
      <c r="B36" s="8" t="s">
        <v>49</v>
      </c>
      <c r="C36" s="9">
        <f>COUNTIF(C3:C32,2)</f>
        <v>16</v>
      </c>
      <c r="D36" s="9">
        <f t="shared" ref="D36:O36" si="6">COUNTIF(D3:D32,2)</f>
        <v>10</v>
      </c>
      <c r="E36" s="9">
        <f t="shared" si="6"/>
        <v>17</v>
      </c>
      <c r="F36" s="9">
        <f t="shared" si="6"/>
        <v>16</v>
      </c>
      <c r="G36" s="9">
        <f t="shared" si="6"/>
        <v>8</v>
      </c>
      <c r="H36" s="9">
        <f t="shared" si="6"/>
        <v>18</v>
      </c>
      <c r="I36" s="9">
        <f t="shared" si="6"/>
        <v>6</v>
      </c>
      <c r="J36" s="9">
        <f t="shared" si="6"/>
        <v>3</v>
      </c>
      <c r="K36" s="9">
        <f t="shared" si="6"/>
        <v>19</v>
      </c>
      <c r="L36" s="9">
        <f t="shared" si="6"/>
        <v>18</v>
      </c>
      <c r="M36" s="9">
        <f t="shared" si="6"/>
        <v>12</v>
      </c>
      <c r="N36" s="9">
        <f t="shared" si="6"/>
        <v>17</v>
      </c>
      <c r="O36" s="9">
        <f t="shared" si="6"/>
        <v>13</v>
      </c>
      <c r="P36" s="11"/>
      <c r="Q36" s="11"/>
      <c r="R36" s="5"/>
    </row>
    <row r="37" spans="1:18" ht="15" customHeight="1">
      <c r="B37" s="12" t="s">
        <v>50</v>
      </c>
      <c r="C37" s="13">
        <f>COUNTIF(C3:C32,1)</f>
        <v>3</v>
      </c>
      <c r="D37" s="13">
        <f t="shared" ref="D37:O37" si="7">COUNTIF(D3:D32,1)</f>
        <v>1</v>
      </c>
      <c r="E37" s="13">
        <f t="shared" si="7"/>
        <v>1</v>
      </c>
      <c r="F37" s="13">
        <f t="shared" si="7"/>
        <v>0</v>
      </c>
      <c r="G37" s="13">
        <f t="shared" si="7"/>
        <v>0</v>
      </c>
      <c r="H37" s="13">
        <f t="shared" si="7"/>
        <v>2</v>
      </c>
      <c r="I37" s="13">
        <f t="shared" si="7"/>
        <v>0</v>
      </c>
      <c r="J37" s="13">
        <f t="shared" si="7"/>
        <v>0</v>
      </c>
      <c r="K37" s="13">
        <f t="shared" si="7"/>
        <v>1</v>
      </c>
      <c r="L37" s="13">
        <f t="shared" si="7"/>
        <v>0</v>
      </c>
      <c r="M37" s="13">
        <f t="shared" si="7"/>
        <v>0</v>
      </c>
      <c r="N37" s="13">
        <f t="shared" si="7"/>
        <v>2</v>
      </c>
      <c r="O37" s="13">
        <f t="shared" si="7"/>
        <v>0</v>
      </c>
      <c r="P37" s="11"/>
      <c r="Q37" s="11"/>
      <c r="R37" s="5"/>
    </row>
    <row r="38" spans="1:18" ht="15" customHeight="1">
      <c r="B38" s="14" t="s">
        <v>51</v>
      </c>
      <c r="C38" s="15">
        <f>AVERAGE(C3:C32)</f>
        <v>2.3333333333333335</v>
      </c>
      <c r="D38" s="15">
        <f t="shared" ref="D38:O38" si="8">AVERAGE(D3:D32)</f>
        <v>3.0666666666666669</v>
      </c>
      <c r="E38" s="15">
        <f t="shared" si="8"/>
        <v>2.8</v>
      </c>
      <c r="F38" s="15">
        <f t="shared" si="8"/>
        <v>2.9</v>
      </c>
      <c r="G38" s="15">
        <f t="shared" si="8"/>
        <v>3.5333333333333332</v>
      </c>
      <c r="H38" s="15">
        <f t="shared" si="8"/>
        <v>2.3666666666666667</v>
      </c>
      <c r="I38" s="15">
        <f t="shared" si="8"/>
        <v>3.7333333333333334</v>
      </c>
      <c r="J38" s="15">
        <f t="shared" si="8"/>
        <v>4</v>
      </c>
      <c r="K38" s="15">
        <f t="shared" si="8"/>
        <v>2.3666666666666667</v>
      </c>
      <c r="L38" s="15">
        <f t="shared" si="8"/>
        <v>2.6</v>
      </c>
      <c r="M38" s="15">
        <f t="shared" si="8"/>
        <v>2.9666666666666668</v>
      </c>
      <c r="N38" s="15">
        <f t="shared" si="8"/>
        <v>2.7666666666666666</v>
      </c>
      <c r="O38" s="15">
        <f t="shared" si="8"/>
        <v>3.1666666666666665</v>
      </c>
      <c r="P38" s="17"/>
      <c r="Q38" s="17"/>
      <c r="R38" s="16"/>
    </row>
    <row r="41" spans="1:18" ht="15" customHeight="1">
      <c r="A41" s="31" t="s">
        <v>65</v>
      </c>
      <c r="B41" s="32" t="s">
        <v>76</v>
      </c>
    </row>
    <row r="42" spans="1:18" ht="15" customHeight="1">
      <c r="A42" s="31" t="s">
        <v>66</v>
      </c>
      <c r="B42" s="32" t="s">
        <v>70</v>
      </c>
    </row>
    <row r="43" spans="1:18" ht="15" customHeight="1">
      <c r="A43" s="31" t="s">
        <v>67</v>
      </c>
      <c r="B43" s="32" t="s">
        <v>75</v>
      </c>
    </row>
    <row r="44" spans="1:18" ht="15" customHeight="1">
      <c r="A44" s="31" t="s">
        <v>68</v>
      </c>
      <c r="B44" s="32" t="s">
        <v>73</v>
      </c>
      <c r="D44" s="35">
        <f>MAX(S3:S32)</f>
        <v>4.6428571428571432</v>
      </c>
    </row>
    <row r="45" spans="1:18" ht="15" customHeight="1">
      <c r="A45" s="31" t="s">
        <v>69</v>
      </c>
      <c r="B45" s="32" t="s">
        <v>74</v>
      </c>
      <c r="D45" s="35">
        <f>MIN(S3:S32)</f>
        <v>1.7857142857142858</v>
      </c>
    </row>
    <row r="46" spans="1:18" ht="15" customHeight="1">
      <c r="A46" s="31" t="s">
        <v>71</v>
      </c>
      <c r="B46" s="32" t="s">
        <v>78</v>
      </c>
      <c r="D46" s="34"/>
    </row>
    <row r="47" spans="1:18" ht="15" customHeight="1">
      <c r="A47" s="31" t="s">
        <v>72</v>
      </c>
      <c r="B47" s="32" t="s">
        <v>214</v>
      </c>
      <c r="D47" s="33">
        <f>COUNT(C3:C32)</f>
        <v>30</v>
      </c>
      <c r="P47" s="63"/>
      <c r="Q47" s="63"/>
      <c r="R47" s="63"/>
    </row>
    <row r="48" spans="1:18" ht="15" customHeight="1">
      <c r="A48" s="31" t="s">
        <v>77</v>
      </c>
      <c r="B48" s="32" t="s">
        <v>79</v>
      </c>
    </row>
    <row r="49" spans="1:5" ht="15" customHeight="1">
      <c r="A49" s="31" t="s">
        <v>81</v>
      </c>
      <c r="B49" s="32" t="s">
        <v>80</v>
      </c>
      <c r="E49" s="33">
        <f>COUNTIF(S3:S32,"&gt;=4,50")</f>
        <v>2</v>
      </c>
    </row>
    <row r="50" spans="1:5" ht="15" customHeight="1">
      <c r="A50" s="31" t="s">
        <v>82</v>
      </c>
      <c r="B50" s="32" t="s">
        <v>83</v>
      </c>
    </row>
    <row r="51" spans="1:5" ht="15" customHeight="1">
      <c r="A51" s="31" t="s">
        <v>109</v>
      </c>
      <c r="B51" s="32" t="s">
        <v>84</v>
      </c>
    </row>
    <row r="52" spans="1:5" ht="15" customHeight="1">
      <c r="A52" s="31" t="s">
        <v>110</v>
      </c>
      <c r="B52" s="32" t="s">
        <v>111</v>
      </c>
    </row>
    <row r="53" spans="1:5" ht="15" customHeight="1">
      <c r="A53" s="31" t="s">
        <v>213</v>
      </c>
      <c r="B53" s="32" t="s">
        <v>112</v>
      </c>
    </row>
  </sheetData>
  <mergeCells count="22">
    <mergeCell ref="F1:F2"/>
    <mergeCell ref="T1:T2"/>
    <mergeCell ref="U1:U2"/>
    <mergeCell ref="A1:A2"/>
    <mergeCell ref="B1:B2"/>
    <mergeCell ref="C1:C2"/>
    <mergeCell ref="D1:D2"/>
    <mergeCell ref="E1:E2"/>
    <mergeCell ref="R1:R2"/>
    <mergeCell ref="P1:Q1"/>
    <mergeCell ref="S1:S2"/>
    <mergeCell ref="G1:G2"/>
    <mergeCell ref="H1:H2"/>
    <mergeCell ref="I1:I2"/>
    <mergeCell ref="J1:J2"/>
    <mergeCell ref="K1:K2"/>
    <mergeCell ref="L1:L2"/>
    <mergeCell ref="P34:Q34"/>
    <mergeCell ref="P35:Q35"/>
    <mergeCell ref="M1:M2"/>
    <mergeCell ref="N1:N2"/>
    <mergeCell ref="O1:O2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K43"/>
  <sheetViews>
    <sheetView topLeftCell="A10" workbookViewId="0">
      <selection activeCell="N16" sqref="N16"/>
    </sheetView>
  </sheetViews>
  <sheetFormatPr defaultRowHeight="12.75"/>
  <cols>
    <col min="1" max="1" width="6.7109375" customWidth="1"/>
    <col min="4" max="4" width="9.7109375" customWidth="1"/>
    <col min="5" max="5" width="10.42578125" customWidth="1"/>
    <col min="6" max="6" width="11.28515625" customWidth="1"/>
    <col min="7" max="7" width="13.5703125" customWidth="1"/>
    <col min="8" max="8" width="10.85546875" customWidth="1"/>
    <col min="10" max="10" width="10.42578125" customWidth="1"/>
  </cols>
  <sheetData>
    <row r="1" spans="1:11" ht="15" customHeight="1">
      <c r="A1" s="31" t="s">
        <v>65</v>
      </c>
      <c r="B1" s="32" t="s">
        <v>98</v>
      </c>
    </row>
    <row r="2" spans="1:11" ht="15" customHeight="1">
      <c r="A2" s="31" t="s">
        <v>66</v>
      </c>
      <c r="B2" s="32" t="s">
        <v>107</v>
      </c>
    </row>
    <row r="3" spans="1:11" ht="15" customHeight="1">
      <c r="A3" s="31" t="s">
        <v>67</v>
      </c>
      <c r="B3" s="32" t="s">
        <v>105</v>
      </c>
    </row>
    <row r="4" spans="1:11" ht="15" customHeight="1">
      <c r="A4" s="31" t="s">
        <v>68</v>
      </c>
      <c r="B4" s="32" t="s">
        <v>106</v>
      </c>
    </row>
    <row r="5" spans="1:11" ht="15" customHeight="1">
      <c r="A5" s="31"/>
      <c r="B5" s="32"/>
    </row>
    <row r="7" spans="1:11" ht="20.25" customHeight="1">
      <c r="B7" s="29" t="s">
        <v>64</v>
      </c>
      <c r="C7" s="29" t="s">
        <v>61</v>
      </c>
      <c r="D7" s="41" t="s">
        <v>87</v>
      </c>
      <c r="E7" s="29" t="s">
        <v>63</v>
      </c>
      <c r="F7" s="41" t="s">
        <v>91</v>
      </c>
      <c r="G7" s="41" t="s">
        <v>92</v>
      </c>
      <c r="I7" s="41" t="s">
        <v>97</v>
      </c>
      <c r="J7" s="51">
        <v>115</v>
      </c>
    </row>
    <row r="8" spans="1:11">
      <c r="B8" s="24" t="s">
        <v>59</v>
      </c>
      <c r="C8" s="24" t="s">
        <v>58</v>
      </c>
      <c r="D8" s="22">
        <v>77</v>
      </c>
      <c r="E8" s="23"/>
      <c r="F8" s="22">
        <v>1760</v>
      </c>
      <c r="G8" s="22"/>
    </row>
    <row r="9" spans="1:11">
      <c r="B9" s="24" t="s">
        <v>59</v>
      </c>
      <c r="C9" s="24" t="s">
        <v>57</v>
      </c>
      <c r="D9" s="22">
        <v>95</v>
      </c>
      <c r="E9" s="23"/>
      <c r="F9" s="22">
        <v>890</v>
      </c>
      <c r="G9" s="22"/>
    </row>
    <row r="10" spans="1:11">
      <c r="B10" s="24" t="s">
        <v>59</v>
      </c>
      <c r="C10" s="24" t="s">
        <v>56</v>
      </c>
      <c r="D10" s="22">
        <v>16</v>
      </c>
      <c r="E10" s="23"/>
      <c r="F10" s="22">
        <v>1320</v>
      </c>
      <c r="G10" s="22"/>
      <c r="I10" s="52" t="s">
        <v>99</v>
      </c>
      <c r="J10" s="53"/>
      <c r="K10" s="28"/>
    </row>
    <row r="11" spans="1:11">
      <c r="B11" s="24" t="s">
        <v>59</v>
      </c>
      <c r="C11" s="24" t="s">
        <v>55</v>
      </c>
      <c r="D11" s="22">
        <v>95</v>
      </c>
      <c r="E11" s="23"/>
      <c r="F11" s="22">
        <v>780</v>
      </c>
      <c r="G11" s="22"/>
      <c r="I11" s="54" t="s">
        <v>62</v>
      </c>
      <c r="J11" s="53"/>
      <c r="K11" s="28"/>
    </row>
    <row r="12" spans="1:11">
      <c r="B12" s="24" t="s">
        <v>59</v>
      </c>
      <c r="C12" s="24" t="s">
        <v>53</v>
      </c>
      <c r="D12" s="22">
        <v>31</v>
      </c>
      <c r="E12" s="23"/>
      <c r="F12" s="22">
        <v>2680</v>
      </c>
      <c r="G12" s="22"/>
      <c r="I12" s="52" t="s">
        <v>100</v>
      </c>
      <c r="J12" s="53"/>
      <c r="K12" s="28"/>
    </row>
    <row r="13" spans="1:11">
      <c r="B13" s="24" t="s">
        <v>54</v>
      </c>
      <c r="C13" s="24" t="s">
        <v>58</v>
      </c>
      <c r="D13" s="22">
        <v>43</v>
      </c>
      <c r="E13" s="23"/>
      <c r="F13" s="22">
        <v>1950</v>
      </c>
      <c r="G13" s="22"/>
      <c r="I13" s="52" t="s">
        <v>101</v>
      </c>
      <c r="J13" s="53"/>
      <c r="K13" s="28"/>
    </row>
    <row r="14" spans="1:11">
      <c r="B14" s="24" t="s">
        <v>54</v>
      </c>
      <c r="C14" s="24" t="s">
        <v>57</v>
      </c>
      <c r="D14" s="22">
        <v>29</v>
      </c>
      <c r="E14" s="23"/>
      <c r="F14" s="22">
        <v>1020</v>
      </c>
      <c r="G14" s="22"/>
      <c r="I14" s="52" t="s">
        <v>102</v>
      </c>
      <c r="J14" s="53"/>
      <c r="K14" s="28"/>
    </row>
    <row r="15" spans="1:11">
      <c r="B15" s="24" t="s">
        <v>59</v>
      </c>
      <c r="C15" s="24" t="s">
        <v>57</v>
      </c>
      <c r="D15" s="22">
        <v>95</v>
      </c>
      <c r="E15" s="23"/>
      <c r="F15" s="22">
        <v>890</v>
      </c>
      <c r="G15" s="22"/>
      <c r="I15" s="25"/>
      <c r="J15" s="26"/>
      <c r="K15" s="25"/>
    </row>
    <row r="16" spans="1:11">
      <c r="B16" s="24" t="s">
        <v>59</v>
      </c>
      <c r="C16" s="24" t="s">
        <v>56</v>
      </c>
      <c r="D16" s="22">
        <v>16</v>
      </c>
      <c r="E16" s="23"/>
      <c r="F16" s="22">
        <v>1320</v>
      </c>
      <c r="G16" s="22"/>
      <c r="I16" s="25"/>
      <c r="J16" s="26"/>
      <c r="K16" s="25"/>
    </row>
    <row r="17" spans="2:11">
      <c r="B17" s="24" t="s">
        <v>59</v>
      </c>
      <c r="C17" s="24" t="s">
        <v>55</v>
      </c>
      <c r="D17" s="22">
        <v>95</v>
      </c>
      <c r="E17" s="23"/>
      <c r="F17" s="22">
        <v>780</v>
      </c>
      <c r="G17" s="22"/>
      <c r="I17" s="111" t="s">
        <v>103</v>
      </c>
      <c r="J17" s="112"/>
      <c r="K17" s="25"/>
    </row>
    <row r="18" spans="2:11">
      <c r="B18" s="24" t="s">
        <v>59</v>
      </c>
      <c r="C18" s="24" t="s">
        <v>53</v>
      </c>
      <c r="D18" s="22">
        <v>78</v>
      </c>
      <c r="E18" s="23"/>
      <c r="F18" s="22">
        <v>2680</v>
      </c>
      <c r="G18" s="22"/>
      <c r="I18" s="55" t="s">
        <v>61</v>
      </c>
      <c r="J18" s="55" t="s">
        <v>60</v>
      </c>
      <c r="K18" s="25"/>
    </row>
    <row r="19" spans="2:11">
      <c r="B19" s="24" t="s">
        <v>54</v>
      </c>
      <c r="C19" s="24" t="s">
        <v>58</v>
      </c>
      <c r="D19" s="22">
        <v>43</v>
      </c>
      <c r="E19" s="23"/>
      <c r="F19" s="22">
        <v>1950</v>
      </c>
      <c r="G19" s="22"/>
      <c r="I19" s="33" t="s">
        <v>58</v>
      </c>
      <c r="J19" s="27"/>
      <c r="K19" s="25"/>
    </row>
    <row r="20" spans="2:11">
      <c r="B20" s="24" t="s">
        <v>54</v>
      </c>
      <c r="C20" s="24" t="s">
        <v>57</v>
      </c>
      <c r="D20" s="22">
        <v>29</v>
      </c>
      <c r="E20" s="23"/>
      <c r="F20" s="22">
        <v>1020</v>
      </c>
      <c r="G20" s="22"/>
      <c r="I20" s="33" t="s">
        <v>57</v>
      </c>
      <c r="J20" s="27"/>
      <c r="K20" s="25"/>
    </row>
    <row r="21" spans="2:11">
      <c r="B21" s="24" t="s">
        <v>59</v>
      </c>
      <c r="C21" s="24" t="s">
        <v>53</v>
      </c>
      <c r="D21" s="22">
        <v>76</v>
      </c>
      <c r="E21" s="23"/>
      <c r="F21" s="22">
        <v>2680</v>
      </c>
      <c r="G21" s="22"/>
      <c r="I21" s="33" t="s">
        <v>56</v>
      </c>
      <c r="J21" s="27"/>
      <c r="K21" s="25"/>
    </row>
    <row r="22" spans="2:11">
      <c r="B22" s="24" t="s">
        <v>54</v>
      </c>
      <c r="C22" s="24" t="s">
        <v>58</v>
      </c>
      <c r="D22" s="22">
        <v>43</v>
      </c>
      <c r="E22" s="23"/>
      <c r="F22" s="22">
        <v>1950</v>
      </c>
      <c r="G22" s="22"/>
      <c r="I22" s="33" t="s">
        <v>55</v>
      </c>
      <c r="J22" s="27"/>
      <c r="K22" s="25"/>
    </row>
    <row r="23" spans="2:11">
      <c r="B23" s="24" t="s">
        <v>54</v>
      </c>
      <c r="C23" s="24" t="s">
        <v>57</v>
      </c>
      <c r="D23" s="22">
        <v>29</v>
      </c>
      <c r="E23" s="23"/>
      <c r="F23" s="22">
        <v>1020</v>
      </c>
      <c r="G23" s="22"/>
      <c r="I23" s="33" t="s">
        <v>53</v>
      </c>
      <c r="J23" s="27"/>
      <c r="K23" s="25"/>
    </row>
    <row r="24" spans="2:11">
      <c r="B24" s="24" t="s">
        <v>59</v>
      </c>
      <c r="C24" s="24" t="s">
        <v>53</v>
      </c>
      <c r="D24" s="22">
        <v>65</v>
      </c>
      <c r="E24" s="23"/>
      <c r="F24" s="22">
        <v>2680</v>
      </c>
      <c r="G24" s="22"/>
      <c r="K24" s="25"/>
    </row>
    <row r="25" spans="2:11">
      <c r="B25" s="24" t="s">
        <v>54</v>
      </c>
      <c r="C25" s="24" t="s">
        <v>58</v>
      </c>
      <c r="D25" s="22">
        <v>43</v>
      </c>
      <c r="E25" s="23"/>
      <c r="F25" s="22">
        <v>1950</v>
      </c>
      <c r="G25" s="22"/>
      <c r="I25" s="113" t="s">
        <v>92</v>
      </c>
      <c r="J25" s="114"/>
      <c r="K25" s="25"/>
    </row>
    <row r="26" spans="2:11">
      <c r="B26" s="24" t="s">
        <v>54</v>
      </c>
      <c r="C26" s="24" t="s">
        <v>57</v>
      </c>
      <c r="D26" s="22">
        <v>29</v>
      </c>
      <c r="E26" s="23"/>
      <c r="F26" s="22">
        <v>1020</v>
      </c>
      <c r="G26" s="22"/>
      <c r="I26" s="56" t="s">
        <v>59</v>
      </c>
      <c r="J26" s="27"/>
      <c r="K26" s="25"/>
    </row>
    <row r="27" spans="2:11">
      <c r="B27" s="24" t="s">
        <v>59</v>
      </c>
      <c r="C27" s="24" t="s">
        <v>56</v>
      </c>
      <c r="D27" s="22">
        <v>44</v>
      </c>
      <c r="E27" s="23"/>
      <c r="F27" s="22">
        <v>1320</v>
      </c>
      <c r="G27" s="22"/>
      <c r="I27" s="56" t="s">
        <v>54</v>
      </c>
      <c r="J27" s="27"/>
      <c r="K27" s="25"/>
    </row>
    <row r="28" spans="2:11">
      <c r="B28" s="24" t="s">
        <v>59</v>
      </c>
      <c r="C28" s="24" t="s">
        <v>55</v>
      </c>
      <c r="D28" s="22">
        <v>95</v>
      </c>
      <c r="E28" s="23"/>
      <c r="F28" s="22">
        <v>780</v>
      </c>
      <c r="G28" s="22"/>
      <c r="I28" s="115" t="s">
        <v>104</v>
      </c>
      <c r="J28" s="116"/>
      <c r="K28" s="25"/>
    </row>
    <row r="29" spans="2:11">
      <c r="B29" s="24" t="s">
        <v>59</v>
      </c>
      <c r="C29" s="24" t="s">
        <v>57</v>
      </c>
      <c r="D29" s="22">
        <v>95</v>
      </c>
      <c r="E29" s="23"/>
      <c r="F29" s="22">
        <v>890</v>
      </c>
      <c r="G29" s="22"/>
      <c r="I29" s="57" t="s">
        <v>96</v>
      </c>
      <c r="J29" s="27"/>
      <c r="K29" s="25"/>
    </row>
    <row r="30" spans="2:11">
      <c r="B30" s="24" t="s">
        <v>59</v>
      </c>
      <c r="C30" s="24" t="s">
        <v>56</v>
      </c>
      <c r="D30" s="22">
        <v>16</v>
      </c>
      <c r="E30" s="23"/>
      <c r="F30" s="22">
        <v>1320</v>
      </c>
      <c r="G30" s="22"/>
      <c r="I30" s="57" t="s">
        <v>95</v>
      </c>
      <c r="J30" s="27"/>
      <c r="K30" s="25"/>
    </row>
    <row r="31" spans="2:11">
      <c r="B31" s="24" t="s">
        <v>59</v>
      </c>
      <c r="C31" s="24" t="s">
        <v>55</v>
      </c>
      <c r="D31" s="22">
        <v>95</v>
      </c>
      <c r="E31" s="23"/>
      <c r="F31" s="22">
        <v>780</v>
      </c>
      <c r="G31" s="22"/>
      <c r="I31" s="25"/>
      <c r="J31" s="26"/>
      <c r="K31" s="25"/>
    </row>
    <row r="32" spans="2:11">
      <c r="B32" s="24" t="s">
        <v>59</v>
      </c>
      <c r="C32" s="24" t="s">
        <v>53</v>
      </c>
      <c r="D32" s="22">
        <v>78</v>
      </c>
      <c r="E32" s="23"/>
      <c r="F32" s="22">
        <v>2680</v>
      </c>
      <c r="G32" s="22"/>
      <c r="I32" s="25"/>
      <c r="J32" s="26"/>
      <c r="K32" s="25"/>
    </row>
    <row r="33" spans="2:11">
      <c r="B33" s="24" t="s">
        <v>54</v>
      </c>
      <c r="C33" s="24" t="s">
        <v>58</v>
      </c>
      <c r="D33" s="22">
        <v>43</v>
      </c>
      <c r="E33" s="23"/>
      <c r="F33" s="22">
        <v>1950</v>
      </c>
      <c r="G33" s="22"/>
      <c r="I33" s="25"/>
      <c r="J33" s="26"/>
      <c r="K33" s="25"/>
    </row>
    <row r="34" spans="2:11">
      <c r="B34" s="24" t="s">
        <v>54</v>
      </c>
      <c r="C34" s="24" t="s">
        <v>57</v>
      </c>
      <c r="D34" s="22">
        <v>29</v>
      </c>
      <c r="E34" s="23"/>
      <c r="F34" s="22">
        <v>1020</v>
      </c>
      <c r="G34" s="22"/>
      <c r="I34" s="25"/>
      <c r="J34" s="26"/>
      <c r="K34" s="25"/>
    </row>
    <row r="35" spans="2:11">
      <c r="B35" s="24" t="s">
        <v>59</v>
      </c>
      <c r="C35" s="24" t="s">
        <v>56</v>
      </c>
      <c r="D35" s="22">
        <v>16</v>
      </c>
      <c r="E35" s="23"/>
      <c r="F35" s="22">
        <v>1320</v>
      </c>
      <c r="G35" s="22"/>
      <c r="K35" s="25"/>
    </row>
    <row r="36" spans="2:11">
      <c r="B36" s="24" t="s">
        <v>59</v>
      </c>
      <c r="C36" s="24" t="s">
        <v>55</v>
      </c>
      <c r="D36" s="22">
        <v>95</v>
      </c>
      <c r="E36" s="23"/>
      <c r="F36" s="22">
        <v>780</v>
      </c>
      <c r="G36" s="22"/>
      <c r="K36" s="25"/>
    </row>
    <row r="37" spans="2:11">
      <c r="B37" s="24" t="s">
        <v>59</v>
      </c>
      <c r="C37" s="24" t="s">
        <v>53</v>
      </c>
      <c r="D37" s="22">
        <v>49</v>
      </c>
      <c r="E37" s="23"/>
      <c r="F37" s="22">
        <v>2680</v>
      </c>
      <c r="G37" s="22"/>
    </row>
    <row r="38" spans="2:11">
      <c r="B38" s="24" t="s">
        <v>54</v>
      </c>
      <c r="C38" s="24" t="s">
        <v>58</v>
      </c>
      <c r="D38" s="22">
        <v>43</v>
      </c>
      <c r="E38" s="23"/>
      <c r="F38" s="22">
        <v>1950</v>
      </c>
      <c r="G38" s="22"/>
    </row>
    <row r="39" spans="2:11">
      <c r="B39" s="24" t="s">
        <v>54</v>
      </c>
      <c r="C39" s="24" t="s">
        <v>57</v>
      </c>
      <c r="D39" s="22">
        <v>29</v>
      </c>
      <c r="E39" s="23"/>
      <c r="F39" s="22">
        <v>1020</v>
      </c>
      <c r="G39" s="22"/>
    </row>
    <row r="40" spans="2:11">
      <c r="B40" s="24" t="s">
        <v>54</v>
      </c>
      <c r="C40" s="24" t="s">
        <v>56</v>
      </c>
      <c r="D40" s="22">
        <v>49</v>
      </c>
      <c r="E40" s="23"/>
      <c r="F40" s="22">
        <v>1500</v>
      </c>
      <c r="G40" s="22"/>
    </row>
    <row r="41" spans="2:11">
      <c r="B41" s="24" t="s">
        <v>54</v>
      </c>
      <c r="C41" s="24" t="s">
        <v>55</v>
      </c>
      <c r="D41" s="22">
        <v>56</v>
      </c>
      <c r="E41" s="23"/>
      <c r="F41" s="22">
        <v>890</v>
      </c>
      <c r="G41" s="22"/>
    </row>
    <row r="42" spans="2:11">
      <c r="B42" s="24" t="s">
        <v>54</v>
      </c>
      <c r="C42" s="24" t="s">
        <v>53</v>
      </c>
      <c r="D42" s="22">
        <v>22</v>
      </c>
      <c r="E42" s="23"/>
      <c r="F42" s="22">
        <v>2900</v>
      </c>
      <c r="G42" s="22"/>
    </row>
    <row r="43" spans="2:11">
      <c r="C43" s="21" t="s">
        <v>52</v>
      </c>
      <c r="D43" s="19"/>
      <c r="E43" s="20"/>
      <c r="G43" s="19"/>
    </row>
  </sheetData>
  <mergeCells count="3">
    <mergeCell ref="I17:J17"/>
    <mergeCell ref="I25:J25"/>
    <mergeCell ref="I28:J28"/>
  </mergeCells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K43"/>
  <sheetViews>
    <sheetView workbookViewId="0">
      <selection activeCell="L26" sqref="L26"/>
    </sheetView>
  </sheetViews>
  <sheetFormatPr defaultRowHeight="12.75"/>
  <cols>
    <col min="1" max="1" width="6.7109375" customWidth="1"/>
    <col min="4" max="4" width="9.7109375" customWidth="1"/>
    <col min="5" max="5" width="10.42578125" customWidth="1"/>
    <col min="6" max="6" width="11.28515625" customWidth="1"/>
    <col min="7" max="7" width="13.5703125" customWidth="1"/>
    <col min="8" max="8" width="10.85546875" customWidth="1"/>
    <col min="10" max="10" width="10.42578125" customWidth="1"/>
  </cols>
  <sheetData>
    <row r="1" spans="1:11" ht="15" customHeight="1">
      <c r="A1" s="31" t="s">
        <v>65</v>
      </c>
      <c r="B1" s="32" t="s">
        <v>98</v>
      </c>
    </row>
    <row r="2" spans="1:11" ht="15" customHeight="1">
      <c r="A2" s="31" t="s">
        <v>66</v>
      </c>
      <c r="B2" s="32" t="s">
        <v>107</v>
      </c>
    </row>
    <row r="3" spans="1:11" ht="15" customHeight="1">
      <c r="A3" s="31" t="s">
        <v>67</v>
      </c>
      <c r="B3" s="32" t="s">
        <v>105</v>
      </c>
    </row>
    <row r="4" spans="1:11" ht="15" customHeight="1">
      <c r="A4" s="31" t="s">
        <v>68</v>
      </c>
      <c r="B4" s="32" t="s">
        <v>106</v>
      </c>
    </row>
    <row r="5" spans="1:11" ht="15" customHeight="1">
      <c r="A5" s="31"/>
      <c r="B5" s="32"/>
    </row>
    <row r="7" spans="1:11" ht="20.25" customHeight="1">
      <c r="B7" s="29" t="s">
        <v>64</v>
      </c>
      <c r="C7" s="29" t="s">
        <v>61</v>
      </c>
      <c r="D7" s="41" t="s">
        <v>87</v>
      </c>
      <c r="E7" s="29" t="s">
        <v>63</v>
      </c>
      <c r="F7" s="41" t="s">
        <v>91</v>
      </c>
      <c r="G7" s="41" t="s">
        <v>92</v>
      </c>
      <c r="I7" s="41" t="s">
        <v>97</v>
      </c>
      <c r="J7" s="51">
        <v>115</v>
      </c>
    </row>
    <row r="8" spans="1:11">
      <c r="B8" s="24" t="s">
        <v>59</v>
      </c>
      <c r="C8" s="24" t="s">
        <v>58</v>
      </c>
      <c r="D8" s="22">
        <v>77</v>
      </c>
      <c r="E8" s="58">
        <f>IF(C8= "kafa",20%,10%)</f>
        <v>0.2</v>
      </c>
      <c r="F8" s="22">
        <v>1760</v>
      </c>
      <c r="G8" s="22">
        <f>F8/$J$7*D8</f>
        <v>1178.4347826086957</v>
      </c>
    </row>
    <row r="9" spans="1:11">
      <c r="B9" s="24" t="s">
        <v>59</v>
      </c>
      <c r="C9" s="24" t="s">
        <v>57</v>
      </c>
      <c r="D9" s="22">
        <v>95</v>
      </c>
      <c r="E9" s="58">
        <f t="shared" ref="E9:E42" si="0">IF(C9= "kafa",20%,10%)</f>
        <v>0.1</v>
      </c>
      <c r="F9" s="22">
        <v>890</v>
      </c>
      <c r="G9" s="22">
        <f t="shared" ref="G9:G42" si="1">F9/$J$7*D9</f>
        <v>735.21739130434776</v>
      </c>
    </row>
    <row r="10" spans="1:11">
      <c r="B10" s="24" t="s">
        <v>59</v>
      </c>
      <c r="C10" s="24" t="s">
        <v>56</v>
      </c>
      <c r="D10" s="22">
        <v>16</v>
      </c>
      <c r="E10" s="58">
        <f t="shared" si="0"/>
        <v>0.1</v>
      </c>
      <c r="F10" s="22">
        <v>1320</v>
      </c>
      <c r="G10" s="22">
        <f t="shared" si="1"/>
        <v>183.65217391304347</v>
      </c>
      <c r="I10" s="52" t="s">
        <v>99</v>
      </c>
      <c r="J10" s="53"/>
      <c r="K10" s="27">
        <f>MAX(G8:G42)</f>
        <v>1817.7391304347827</v>
      </c>
    </row>
    <row r="11" spans="1:11">
      <c r="B11" s="24" t="s">
        <v>59</v>
      </c>
      <c r="C11" s="24" t="s">
        <v>55</v>
      </c>
      <c r="D11" s="22">
        <v>95</v>
      </c>
      <c r="E11" s="58">
        <f t="shared" si="0"/>
        <v>0.1</v>
      </c>
      <c r="F11" s="22">
        <v>780</v>
      </c>
      <c r="G11" s="22">
        <f t="shared" si="1"/>
        <v>644.3478260869565</v>
      </c>
      <c r="I11" s="52" t="s">
        <v>108</v>
      </c>
      <c r="J11" s="53"/>
      <c r="K11" s="27">
        <f>AVERAGE(D8:D42)</f>
        <v>53.74285714285714</v>
      </c>
    </row>
    <row r="12" spans="1:11">
      <c r="B12" s="24" t="s">
        <v>59</v>
      </c>
      <c r="C12" s="24" t="s">
        <v>53</v>
      </c>
      <c r="D12" s="22">
        <v>31</v>
      </c>
      <c r="E12" s="58">
        <f t="shared" si="0"/>
        <v>0.1</v>
      </c>
      <c r="F12" s="22">
        <v>2680</v>
      </c>
      <c r="G12" s="22">
        <f t="shared" si="1"/>
        <v>722.43478260869563</v>
      </c>
      <c r="I12" s="52" t="s">
        <v>100</v>
      </c>
      <c r="J12" s="53"/>
      <c r="K12" s="28">
        <f>COUNT(D8:D42)</f>
        <v>35</v>
      </c>
    </row>
    <row r="13" spans="1:11">
      <c r="B13" s="24" t="s">
        <v>54</v>
      </c>
      <c r="C13" s="24" t="s">
        <v>58</v>
      </c>
      <c r="D13" s="22">
        <v>43</v>
      </c>
      <c r="E13" s="58">
        <f t="shared" si="0"/>
        <v>0.2</v>
      </c>
      <c r="F13" s="22">
        <v>1950</v>
      </c>
      <c r="G13" s="22">
        <f t="shared" si="1"/>
        <v>729.13043478260863</v>
      </c>
      <c r="I13" s="52" t="s">
        <v>101</v>
      </c>
      <c r="J13" s="53"/>
      <c r="K13" s="28">
        <f>COUNTIF(B8:B42,"Istok")</f>
        <v>20</v>
      </c>
    </row>
    <row r="14" spans="1:11">
      <c r="B14" s="24" t="s">
        <v>54</v>
      </c>
      <c r="C14" s="24" t="s">
        <v>57</v>
      </c>
      <c r="D14" s="22">
        <v>29</v>
      </c>
      <c r="E14" s="58">
        <f t="shared" si="0"/>
        <v>0.1</v>
      </c>
      <c r="F14" s="22">
        <v>1020</v>
      </c>
      <c r="G14" s="22">
        <f t="shared" si="1"/>
        <v>257.21739130434781</v>
      </c>
      <c r="I14" s="52" t="s">
        <v>102</v>
      </c>
      <c r="J14" s="53"/>
      <c r="K14" s="28">
        <f>COUNTIF(B8:B42,"Zapad")</f>
        <v>15</v>
      </c>
    </row>
    <row r="15" spans="1:11">
      <c r="B15" s="24" t="s">
        <v>59</v>
      </c>
      <c r="C15" s="24" t="s">
        <v>57</v>
      </c>
      <c r="D15" s="22">
        <v>95</v>
      </c>
      <c r="E15" s="58">
        <f t="shared" si="0"/>
        <v>0.1</v>
      </c>
      <c r="F15" s="22">
        <v>890</v>
      </c>
      <c r="G15" s="22">
        <f t="shared" si="1"/>
        <v>735.21739130434776</v>
      </c>
      <c r="I15" s="25"/>
      <c r="J15" s="26"/>
      <c r="K15" s="25"/>
    </row>
    <row r="16" spans="1:11">
      <c r="B16" s="24" t="s">
        <v>59</v>
      </c>
      <c r="C16" s="24" t="s">
        <v>56</v>
      </c>
      <c r="D16" s="22">
        <v>16</v>
      </c>
      <c r="E16" s="58">
        <f t="shared" si="0"/>
        <v>0.1</v>
      </c>
      <c r="F16" s="22">
        <v>1320</v>
      </c>
      <c r="G16" s="22">
        <f t="shared" si="1"/>
        <v>183.65217391304347</v>
      </c>
      <c r="I16" s="25"/>
      <c r="J16" s="26"/>
      <c r="K16" s="25"/>
    </row>
    <row r="17" spans="2:11">
      <c r="B17" s="24" t="s">
        <v>59</v>
      </c>
      <c r="C17" s="24" t="s">
        <v>55</v>
      </c>
      <c r="D17" s="22">
        <v>95</v>
      </c>
      <c r="E17" s="58">
        <f t="shared" si="0"/>
        <v>0.1</v>
      </c>
      <c r="F17" s="22">
        <v>780</v>
      </c>
      <c r="G17" s="22">
        <f t="shared" si="1"/>
        <v>644.3478260869565</v>
      </c>
      <c r="I17" s="111" t="s">
        <v>103</v>
      </c>
      <c r="J17" s="112"/>
      <c r="K17" s="25"/>
    </row>
    <row r="18" spans="2:11">
      <c r="B18" s="24" t="s">
        <v>59</v>
      </c>
      <c r="C18" s="24" t="s">
        <v>53</v>
      </c>
      <c r="D18" s="22">
        <v>78</v>
      </c>
      <c r="E18" s="58">
        <f t="shared" si="0"/>
        <v>0.1</v>
      </c>
      <c r="F18" s="22">
        <v>2680</v>
      </c>
      <c r="G18" s="22">
        <f t="shared" si="1"/>
        <v>1817.7391304347827</v>
      </c>
      <c r="I18" s="55" t="s">
        <v>61</v>
      </c>
      <c r="J18" s="55" t="s">
        <v>60</v>
      </c>
      <c r="K18" s="25"/>
    </row>
    <row r="19" spans="2:11">
      <c r="B19" s="24" t="s">
        <v>54</v>
      </c>
      <c r="C19" s="24" t="s">
        <v>58</v>
      </c>
      <c r="D19" s="22">
        <v>43</v>
      </c>
      <c r="E19" s="58">
        <f t="shared" si="0"/>
        <v>0.2</v>
      </c>
      <c r="F19" s="22">
        <v>1950</v>
      </c>
      <c r="G19" s="22">
        <f t="shared" si="1"/>
        <v>729.13043478260863</v>
      </c>
      <c r="I19" s="33" t="s">
        <v>58</v>
      </c>
      <c r="J19" s="27">
        <f>SUMIF(C8:C42,"kafa",D8:D42)</f>
        <v>335</v>
      </c>
      <c r="K19" s="25"/>
    </row>
    <row r="20" spans="2:11">
      <c r="B20" s="24" t="s">
        <v>54</v>
      </c>
      <c r="C20" s="24" t="s">
        <v>57</v>
      </c>
      <c r="D20" s="22">
        <v>29</v>
      </c>
      <c r="E20" s="58">
        <f t="shared" si="0"/>
        <v>0.1</v>
      </c>
      <c r="F20" s="22">
        <v>1020</v>
      </c>
      <c r="G20" s="22">
        <f t="shared" si="1"/>
        <v>257.21739130434781</v>
      </c>
      <c r="I20" s="33" t="s">
        <v>57</v>
      </c>
      <c r="J20" s="27">
        <f>SUMIF(C8:C42,"Caj",D8:D42)</f>
        <v>459</v>
      </c>
      <c r="K20" s="25"/>
    </row>
    <row r="21" spans="2:11">
      <c r="B21" s="24" t="s">
        <v>59</v>
      </c>
      <c r="C21" s="24" t="s">
        <v>53</v>
      </c>
      <c r="D21" s="22">
        <v>76</v>
      </c>
      <c r="E21" s="58">
        <f t="shared" si="0"/>
        <v>0.1</v>
      </c>
      <c r="F21" s="22">
        <v>2680</v>
      </c>
      <c r="G21" s="22">
        <f t="shared" si="1"/>
        <v>1771.1304347826087</v>
      </c>
      <c r="I21" s="33" t="s">
        <v>56</v>
      </c>
      <c r="J21" s="27">
        <f>SUMIF(C8:C42,"Soja",D8:D42)</f>
        <v>157</v>
      </c>
      <c r="K21" s="25"/>
    </row>
    <row r="22" spans="2:11">
      <c r="B22" s="24" t="s">
        <v>54</v>
      </c>
      <c r="C22" s="24" t="s">
        <v>58</v>
      </c>
      <c r="D22" s="22">
        <v>43</v>
      </c>
      <c r="E22" s="58">
        <f t="shared" si="0"/>
        <v>0.2</v>
      </c>
      <c r="F22" s="22">
        <v>1950</v>
      </c>
      <c r="G22" s="22">
        <f t="shared" si="1"/>
        <v>729.13043478260863</v>
      </c>
      <c r="I22" s="33" t="s">
        <v>55</v>
      </c>
      <c r="J22" s="27">
        <f>SUMIF(C8:C42,"Pirinac",D8:D42)</f>
        <v>531</v>
      </c>
      <c r="K22" s="25"/>
    </row>
    <row r="23" spans="2:11">
      <c r="B23" s="24" t="s">
        <v>54</v>
      </c>
      <c r="C23" s="24" t="s">
        <v>57</v>
      </c>
      <c r="D23" s="22">
        <v>29</v>
      </c>
      <c r="E23" s="58">
        <f t="shared" si="0"/>
        <v>0.1</v>
      </c>
      <c r="F23" s="22">
        <v>1020</v>
      </c>
      <c r="G23" s="22">
        <f t="shared" si="1"/>
        <v>257.21739130434781</v>
      </c>
      <c r="I23" s="33" t="s">
        <v>53</v>
      </c>
      <c r="J23" s="27">
        <f>SUMIF(C8:C42,"Biber",D8:D42)</f>
        <v>399</v>
      </c>
      <c r="K23" s="25"/>
    </row>
    <row r="24" spans="2:11">
      <c r="B24" s="24" t="s">
        <v>59</v>
      </c>
      <c r="C24" s="24" t="s">
        <v>53</v>
      </c>
      <c r="D24" s="22">
        <v>65</v>
      </c>
      <c r="E24" s="58">
        <f t="shared" si="0"/>
        <v>0.1</v>
      </c>
      <c r="F24" s="22">
        <v>2680</v>
      </c>
      <c r="G24" s="22">
        <f t="shared" si="1"/>
        <v>1514.7826086956522</v>
      </c>
      <c r="K24" s="25"/>
    </row>
    <row r="25" spans="2:11">
      <c r="B25" s="24" t="s">
        <v>54</v>
      </c>
      <c r="C25" s="24" t="s">
        <v>58</v>
      </c>
      <c r="D25" s="22">
        <v>43</v>
      </c>
      <c r="E25" s="58">
        <f t="shared" si="0"/>
        <v>0.2</v>
      </c>
      <c r="F25" s="22">
        <v>1950</v>
      </c>
      <c r="G25" s="22">
        <f t="shared" si="1"/>
        <v>729.13043478260863</v>
      </c>
      <c r="I25" s="113" t="s">
        <v>92</v>
      </c>
      <c r="J25" s="114"/>
      <c r="K25" s="25"/>
    </row>
    <row r="26" spans="2:11">
      <c r="B26" s="24" t="s">
        <v>54</v>
      </c>
      <c r="C26" s="24" t="s">
        <v>57</v>
      </c>
      <c r="D26" s="22">
        <v>29</v>
      </c>
      <c r="E26" s="58">
        <f t="shared" si="0"/>
        <v>0.1</v>
      </c>
      <c r="F26" s="22">
        <v>1020</v>
      </c>
      <c r="G26" s="22">
        <f t="shared" si="1"/>
        <v>257.21739130434781</v>
      </c>
      <c r="I26" s="56" t="s">
        <v>59</v>
      </c>
      <c r="J26" s="27">
        <f>SUMIF(B8:B42,"istok",G8:G42)</f>
        <v>16631.217391304348</v>
      </c>
      <c r="K26" s="25"/>
    </row>
    <row r="27" spans="2:11">
      <c r="B27" s="24" t="s">
        <v>59</v>
      </c>
      <c r="C27" s="24" t="s">
        <v>56</v>
      </c>
      <c r="D27" s="22">
        <v>44</v>
      </c>
      <c r="E27" s="58">
        <f t="shared" si="0"/>
        <v>0.1</v>
      </c>
      <c r="F27" s="22">
        <v>1320</v>
      </c>
      <c r="G27" s="22">
        <f t="shared" si="1"/>
        <v>505.04347826086956</v>
      </c>
      <c r="I27" s="56" t="s">
        <v>54</v>
      </c>
      <c r="J27" s="27">
        <f>SUMIF(B8:B42,"zapad",G8:G42)</f>
        <v>7545.3913043478269</v>
      </c>
      <c r="K27" s="25"/>
    </row>
    <row r="28" spans="2:11">
      <c r="B28" s="24" t="s">
        <v>59</v>
      </c>
      <c r="C28" s="24" t="s">
        <v>55</v>
      </c>
      <c r="D28" s="22">
        <v>95</v>
      </c>
      <c r="E28" s="58">
        <f t="shared" si="0"/>
        <v>0.1</v>
      </c>
      <c r="F28" s="22">
        <v>780</v>
      </c>
      <c r="G28" s="22">
        <f t="shared" si="1"/>
        <v>644.3478260869565</v>
      </c>
      <c r="I28" s="115" t="s">
        <v>104</v>
      </c>
      <c r="J28" s="116"/>
      <c r="K28" s="25"/>
    </row>
    <row r="29" spans="2:11">
      <c r="B29" s="24" t="s">
        <v>59</v>
      </c>
      <c r="C29" s="24" t="s">
        <v>57</v>
      </c>
      <c r="D29" s="22">
        <v>95</v>
      </c>
      <c r="E29" s="58">
        <f t="shared" si="0"/>
        <v>0.1</v>
      </c>
      <c r="F29" s="22">
        <v>890</v>
      </c>
      <c r="G29" s="22">
        <f t="shared" si="1"/>
        <v>735.21739130434776</v>
      </c>
      <c r="I29" s="57" t="s">
        <v>96</v>
      </c>
      <c r="J29" s="27">
        <f>SUMIF(E8:E42,0.1,G8:G42)</f>
        <v>18623.391304347828</v>
      </c>
      <c r="K29" s="25"/>
    </row>
    <row r="30" spans="2:11">
      <c r="B30" s="24" t="s">
        <v>59</v>
      </c>
      <c r="C30" s="24" t="s">
        <v>56</v>
      </c>
      <c r="D30" s="22">
        <v>16</v>
      </c>
      <c r="E30" s="58">
        <f t="shared" si="0"/>
        <v>0.1</v>
      </c>
      <c r="F30" s="22">
        <v>1320</v>
      </c>
      <c r="G30" s="22">
        <f t="shared" si="1"/>
        <v>183.65217391304347</v>
      </c>
      <c r="I30" s="57" t="s">
        <v>95</v>
      </c>
      <c r="J30" s="27">
        <f>SUMIF(E8:E42,0.2,G8:G42)</f>
        <v>5553.217391304348</v>
      </c>
      <c r="K30" s="25"/>
    </row>
    <row r="31" spans="2:11">
      <c r="B31" s="24" t="s">
        <v>59</v>
      </c>
      <c r="C31" s="24" t="s">
        <v>55</v>
      </c>
      <c r="D31" s="22">
        <v>95</v>
      </c>
      <c r="E31" s="58">
        <f t="shared" si="0"/>
        <v>0.1</v>
      </c>
      <c r="F31" s="22">
        <v>780</v>
      </c>
      <c r="G31" s="22">
        <f t="shared" si="1"/>
        <v>644.3478260869565</v>
      </c>
      <c r="I31" s="25"/>
      <c r="J31" s="26"/>
      <c r="K31" s="25"/>
    </row>
    <row r="32" spans="2:11">
      <c r="B32" s="24" t="s">
        <v>59</v>
      </c>
      <c r="C32" s="24" t="s">
        <v>53</v>
      </c>
      <c r="D32" s="22">
        <v>78</v>
      </c>
      <c r="E32" s="58">
        <f t="shared" si="0"/>
        <v>0.1</v>
      </c>
      <c r="F32" s="22">
        <v>2680</v>
      </c>
      <c r="G32" s="22">
        <f t="shared" si="1"/>
        <v>1817.7391304347827</v>
      </c>
      <c r="I32" s="25"/>
      <c r="J32" s="26"/>
      <c r="K32" s="25"/>
    </row>
    <row r="33" spans="2:11">
      <c r="B33" s="24" t="s">
        <v>54</v>
      </c>
      <c r="C33" s="24" t="s">
        <v>58</v>
      </c>
      <c r="D33" s="22">
        <v>43</v>
      </c>
      <c r="E33" s="58">
        <f t="shared" si="0"/>
        <v>0.2</v>
      </c>
      <c r="F33" s="22">
        <v>1950</v>
      </c>
      <c r="G33" s="22">
        <f t="shared" si="1"/>
        <v>729.13043478260863</v>
      </c>
      <c r="I33" s="25"/>
      <c r="J33" s="26"/>
      <c r="K33" s="25"/>
    </row>
    <row r="34" spans="2:11">
      <c r="B34" s="24" t="s">
        <v>54</v>
      </c>
      <c r="C34" s="24" t="s">
        <v>57</v>
      </c>
      <c r="D34" s="22">
        <v>29</v>
      </c>
      <c r="E34" s="58">
        <f t="shared" si="0"/>
        <v>0.1</v>
      </c>
      <c r="F34" s="22">
        <v>1020</v>
      </c>
      <c r="G34" s="22">
        <f t="shared" si="1"/>
        <v>257.21739130434781</v>
      </c>
      <c r="I34" s="25"/>
      <c r="J34" s="26"/>
      <c r="K34" s="25"/>
    </row>
    <row r="35" spans="2:11">
      <c r="B35" s="24" t="s">
        <v>59</v>
      </c>
      <c r="C35" s="24" t="s">
        <v>56</v>
      </c>
      <c r="D35" s="22">
        <v>16</v>
      </c>
      <c r="E35" s="58">
        <f t="shared" si="0"/>
        <v>0.1</v>
      </c>
      <c r="F35" s="22">
        <v>1320</v>
      </c>
      <c r="G35" s="22">
        <f t="shared" si="1"/>
        <v>183.65217391304347</v>
      </c>
      <c r="K35" s="25"/>
    </row>
    <row r="36" spans="2:11">
      <c r="B36" s="24" t="s">
        <v>59</v>
      </c>
      <c r="C36" s="24" t="s">
        <v>55</v>
      </c>
      <c r="D36" s="22">
        <v>95</v>
      </c>
      <c r="E36" s="58">
        <f t="shared" si="0"/>
        <v>0.1</v>
      </c>
      <c r="F36" s="22">
        <v>780</v>
      </c>
      <c r="G36" s="22">
        <f t="shared" si="1"/>
        <v>644.3478260869565</v>
      </c>
      <c r="K36" s="25"/>
    </row>
    <row r="37" spans="2:11">
      <c r="B37" s="24" t="s">
        <v>59</v>
      </c>
      <c r="C37" s="24" t="s">
        <v>53</v>
      </c>
      <c r="D37" s="22">
        <v>49</v>
      </c>
      <c r="E37" s="58">
        <f t="shared" si="0"/>
        <v>0.1</v>
      </c>
      <c r="F37" s="22">
        <v>2680</v>
      </c>
      <c r="G37" s="22">
        <f t="shared" si="1"/>
        <v>1141.913043478261</v>
      </c>
    </row>
    <row r="38" spans="2:11">
      <c r="B38" s="24" t="s">
        <v>54</v>
      </c>
      <c r="C38" s="24" t="s">
        <v>58</v>
      </c>
      <c r="D38" s="22">
        <v>43</v>
      </c>
      <c r="E38" s="58">
        <f t="shared" si="0"/>
        <v>0.2</v>
      </c>
      <c r="F38" s="22">
        <v>1950</v>
      </c>
      <c r="G38" s="22">
        <f t="shared" si="1"/>
        <v>729.13043478260863</v>
      </c>
    </row>
    <row r="39" spans="2:11">
      <c r="B39" s="24" t="s">
        <v>54</v>
      </c>
      <c r="C39" s="24" t="s">
        <v>57</v>
      </c>
      <c r="D39" s="22">
        <v>29</v>
      </c>
      <c r="E39" s="58">
        <f t="shared" si="0"/>
        <v>0.1</v>
      </c>
      <c r="F39" s="22">
        <v>1020</v>
      </c>
      <c r="G39" s="22">
        <f t="shared" si="1"/>
        <v>257.21739130434781</v>
      </c>
    </row>
    <row r="40" spans="2:11">
      <c r="B40" s="24" t="s">
        <v>54</v>
      </c>
      <c r="C40" s="24" t="s">
        <v>56</v>
      </c>
      <c r="D40" s="22">
        <v>49</v>
      </c>
      <c r="E40" s="58">
        <f t="shared" si="0"/>
        <v>0.1</v>
      </c>
      <c r="F40" s="22">
        <v>1500</v>
      </c>
      <c r="G40" s="22">
        <f t="shared" si="1"/>
        <v>639.13043478260863</v>
      </c>
    </row>
    <row r="41" spans="2:11">
      <c r="B41" s="24" t="s">
        <v>54</v>
      </c>
      <c r="C41" s="24" t="s">
        <v>55</v>
      </c>
      <c r="D41" s="22">
        <v>56</v>
      </c>
      <c r="E41" s="58">
        <f t="shared" si="0"/>
        <v>0.1</v>
      </c>
      <c r="F41" s="22">
        <v>890</v>
      </c>
      <c r="G41" s="22">
        <f t="shared" si="1"/>
        <v>433.39130434782606</v>
      </c>
    </row>
    <row r="42" spans="2:11">
      <c r="B42" s="24" t="s">
        <v>54</v>
      </c>
      <c r="C42" s="24" t="s">
        <v>53</v>
      </c>
      <c r="D42" s="22">
        <v>22</v>
      </c>
      <c r="E42" s="58">
        <f t="shared" si="0"/>
        <v>0.1</v>
      </c>
      <c r="F42" s="22">
        <v>2900</v>
      </c>
      <c r="G42" s="22">
        <f t="shared" si="1"/>
        <v>554.78260869565213</v>
      </c>
    </row>
    <row r="43" spans="2:11" ht="15.75" customHeight="1">
      <c r="C43" s="21" t="s">
        <v>52</v>
      </c>
      <c r="D43" s="59">
        <f>SUM(D8:D42)</f>
        <v>1881</v>
      </c>
      <c r="E43" s="20"/>
      <c r="G43" s="59">
        <f>SUM(G8:G42)</f>
        <v>24176.608695652176</v>
      </c>
    </row>
  </sheetData>
  <mergeCells count="3">
    <mergeCell ref="I17:J17"/>
    <mergeCell ref="I25:J25"/>
    <mergeCell ref="I28:J28"/>
  </mergeCells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S46"/>
  <sheetViews>
    <sheetView topLeftCell="A43" workbookViewId="0">
      <selection activeCell="F52" sqref="F52"/>
    </sheetView>
  </sheetViews>
  <sheetFormatPr defaultRowHeight="15" customHeight="1"/>
  <cols>
    <col min="1" max="1" width="6.140625" customWidth="1"/>
    <col min="2" max="2" width="21" customWidth="1"/>
    <col min="3" max="15" width="5.7109375" customWidth="1"/>
    <col min="16" max="18" width="6.42578125" style="18" customWidth="1"/>
  </cols>
  <sheetData>
    <row r="1" spans="1:19" ht="20.25" customHeight="1">
      <c r="A1" s="106" t="s">
        <v>0</v>
      </c>
      <c r="B1" s="107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8" t="s">
        <v>14</v>
      </c>
      <c r="P1" s="100" t="s">
        <v>16</v>
      </c>
      <c r="Q1" s="101"/>
      <c r="R1" s="99" t="s">
        <v>15</v>
      </c>
      <c r="S1" s="110" t="s">
        <v>17</v>
      </c>
    </row>
    <row r="2" spans="1:19" ht="28.5" customHeight="1">
      <c r="A2" s="106"/>
      <c r="B2" s="10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" t="s">
        <v>18</v>
      </c>
      <c r="Q2" s="1" t="s">
        <v>19</v>
      </c>
      <c r="R2" s="99"/>
      <c r="S2" s="110"/>
    </row>
    <row r="3" spans="1:19" ht="15" customHeight="1">
      <c r="A3" s="2">
        <v>1</v>
      </c>
      <c r="B3" s="3" t="s">
        <v>20</v>
      </c>
      <c r="C3" s="4">
        <v>3</v>
      </c>
      <c r="D3" s="4">
        <v>3</v>
      </c>
      <c r="E3" s="4">
        <v>5</v>
      </c>
      <c r="F3" s="4">
        <v>4</v>
      </c>
      <c r="G3" s="4">
        <v>5</v>
      </c>
      <c r="H3" s="4">
        <v>3</v>
      </c>
      <c r="I3" s="4">
        <v>4</v>
      </c>
      <c r="J3" s="4">
        <v>5</v>
      </c>
      <c r="K3" s="4">
        <v>3</v>
      </c>
      <c r="L3" s="4">
        <v>4</v>
      </c>
      <c r="M3" s="4">
        <v>5</v>
      </c>
      <c r="N3" s="4">
        <v>5</v>
      </c>
      <c r="O3" s="4">
        <v>5</v>
      </c>
      <c r="P3" s="36">
        <v>2</v>
      </c>
      <c r="Q3" s="36">
        <v>5</v>
      </c>
      <c r="R3" s="5">
        <v>5</v>
      </c>
      <c r="S3" s="30"/>
    </row>
    <row r="4" spans="1:19" ht="15" customHeight="1">
      <c r="A4" s="2">
        <v>2</v>
      </c>
      <c r="B4" s="3" t="s">
        <v>21</v>
      </c>
      <c r="C4" s="4">
        <v>2</v>
      </c>
      <c r="D4" s="4">
        <v>5</v>
      </c>
      <c r="E4" s="4">
        <v>2</v>
      </c>
      <c r="F4" s="4">
        <v>2</v>
      </c>
      <c r="G4" s="4">
        <v>3</v>
      </c>
      <c r="H4" s="4">
        <v>2</v>
      </c>
      <c r="I4" s="4">
        <v>2</v>
      </c>
      <c r="J4" s="4">
        <v>2</v>
      </c>
      <c r="K4" s="4">
        <v>2</v>
      </c>
      <c r="L4" s="4">
        <v>2</v>
      </c>
      <c r="M4" s="4">
        <v>2</v>
      </c>
      <c r="N4" s="4">
        <v>2</v>
      </c>
      <c r="O4" s="4">
        <v>2</v>
      </c>
      <c r="P4" s="36">
        <v>3</v>
      </c>
      <c r="Q4" s="36">
        <v>3</v>
      </c>
      <c r="R4" s="5">
        <v>2</v>
      </c>
      <c r="S4" s="30"/>
    </row>
    <row r="5" spans="1:19" ht="15" customHeight="1">
      <c r="A5" s="2">
        <v>3</v>
      </c>
      <c r="B5" s="3" t="s">
        <v>22</v>
      </c>
      <c r="C5" s="4">
        <v>3</v>
      </c>
      <c r="D5" s="4">
        <v>3</v>
      </c>
      <c r="E5" s="4">
        <v>4</v>
      </c>
      <c r="F5" s="4">
        <v>4</v>
      </c>
      <c r="G5" s="4">
        <v>3</v>
      </c>
      <c r="H5" s="4">
        <v>4</v>
      </c>
      <c r="I5" s="4">
        <v>3</v>
      </c>
      <c r="J5" s="4">
        <v>5</v>
      </c>
      <c r="K5" s="4">
        <v>3</v>
      </c>
      <c r="L5" s="4">
        <v>3</v>
      </c>
      <c r="M5" s="4">
        <v>3</v>
      </c>
      <c r="N5" s="4">
        <v>4</v>
      </c>
      <c r="O5" s="4">
        <v>5</v>
      </c>
      <c r="P5" s="36">
        <v>5</v>
      </c>
      <c r="Q5" s="36">
        <v>4</v>
      </c>
      <c r="R5" s="5">
        <v>5</v>
      </c>
      <c r="S5" s="30"/>
    </row>
    <row r="6" spans="1:19" ht="15" customHeight="1">
      <c r="A6" s="2">
        <v>4</v>
      </c>
      <c r="B6" s="3" t="s">
        <v>23</v>
      </c>
      <c r="C6" s="4">
        <v>2</v>
      </c>
      <c r="D6" s="4">
        <v>3</v>
      </c>
      <c r="E6" s="4">
        <v>5</v>
      </c>
      <c r="F6" s="4">
        <v>3</v>
      </c>
      <c r="G6" s="4">
        <v>4</v>
      </c>
      <c r="H6" s="4">
        <v>4</v>
      </c>
      <c r="I6" s="4">
        <v>4</v>
      </c>
      <c r="J6" s="4">
        <v>4</v>
      </c>
      <c r="K6" s="4">
        <v>3</v>
      </c>
      <c r="L6" s="4">
        <v>3</v>
      </c>
      <c r="M6" s="4">
        <v>3</v>
      </c>
      <c r="N6" s="4">
        <v>4</v>
      </c>
      <c r="O6" s="4">
        <v>5</v>
      </c>
      <c r="P6" s="36">
        <v>3</v>
      </c>
      <c r="Q6" s="37">
        <v>9</v>
      </c>
      <c r="R6" s="5">
        <v>5</v>
      </c>
      <c r="S6" s="30"/>
    </row>
    <row r="7" spans="1:19" ht="15" customHeight="1">
      <c r="A7" s="2">
        <v>5</v>
      </c>
      <c r="B7" s="3" t="s">
        <v>24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4">
        <v>3</v>
      </c>
      <c r="J7" s="4">
        <v>2</v>
      </c>
      <c r="K7" s="4">
        <v>2</v>
      </c>
      <c r="L7" s="4">
        <v>2</v>
      </c>
      <c r="M7" s="4">
        <v>2</v>
      </c>
      <c r="N7" s="4">
        <v>2</v>
      </c>
      <c r="O7" s="4">
        <v>3</v>
      </c>
      <c r="P7" s="36">
        <v>3</v>
      </c>
      <c r="Q7" s="36">
        <v>3</v>
      </c>
      <c r="R7" s="5">
        <v>2</v>
      </c>
      <c r="S7" s="30"/>
    </row>
    <row r="8" spans="1:19" ht="15" customHeight="1">
      <c r="A8" s="2">
        <v>6</v>
      </c>
      <c r="B8" s="3" t="s">
        <v>25</v>
      </c>
      <c r="C8" s="4">
        <v>1</v>
      </c>
      <c r="D8" s="4">
        <v>1</v>
      </c>
      <c r="E8" s="4">
        <v>1</v>
      </c>
      <c r="F8" s="4">
        <v>2</v>
      </c>
      <c r="G8" s="4">
        <v>2</v>
      </c>
      <c r="H8" s="4">
        <v>1</v>
      </c>
      <c r="I8" s="4">
        <v>2</v>
      </c>
      <c r="J8" s="4">
        <v>3</v>
      </c>
      <c r="K8" s="4">
        <v>1</v>
      </c>
      <c r="L8" s="4">
        <v>2</v>
      </c>
      <c r="M8" s="4">
        <v>2</v>
      </c>
      <c r="N8" s="4">
        <v>1</v>
      </c>
      <c r="O8" s="4">
        <v>2</v>
      </c>
      <c r="P8" s="36">
        <v>5</v>
      </c>
      <c r="Q8" s="36">
        <v>3</v>
      </c>
      <c r="R8" s="5">
        <v>4</v>
      </c>
      <c r="S8" s="30"/>
    </row>
    <row r="9" spans="1:19" ht="15" customHeight="1">
      <c r="A9" s="2">
        <v>7</v>
      </c>
      <c r="B9" s="3" t="s">
        <v>26</v>
      </c>
      <c r="C9" s="4">
        <v>3</v>
      </c>
      <c r="D9" s="4">
        <v>5</v>
      </c>
      <c r="E9" s="4">
        <v>5</v>
      </c>
      <c r="F9" s="4">
        <v>5</v>
      </c>
      <c r="G9" s="4">
        <v>5</v>
      </c>
      <c r="H9" s="4">
        <v>4</v>
      </c>
      <c r="I9" s="4">
        <v>5</v>
      </c>
      <c r="J9" s="4">
        <v>5</v>
      </c>
      <c r="K9" s="4">
        <v>4</v>
      </c>
      <c r="L9" s="4">
        <v>4</v>
      </c>
      <c r="M9" s="4">
        <v>5</v>
      </c>
      <c r="N9" s="4">
        <v>5</v>
      </c>
      <c r="O9" s="4">
        <v>5</v>
      </c>
      <c r="P9" s="36">
        <v>3</v>
      </c>
      <c r="Q9" s="37">
        <v>12</v>
      </c>
      <c r="R9" s="5">
        <v>5</v>
      </c>
      <c r="S9" s="30"/>
    </row>
    <row r="10" spans="1:19" ht="15" customHeight="1">
      <c r="A10" s="2">
        <v>8</v>
      </c>
      <c r="B10" s="3" t="s">
        <v>27</v>
      </c>
      <c r="C10" s="4">
        <v>4</v>
      </c>
      <c r="D10" s="4">
        <v>5</v>
      </c>
      <c r="E10" s="4">
        <v>3</v>
      </c>
      <c r="F10" s="4">
        <v>2</v>
      </c>
      <c r="G10" s="4">
        <v>2</v>
      </c>
      <c r="H10" s="4">
        <v>2</v>
      </c>
      <c r="I10" s="4">
        <v>5</v>
      </c>
      <c r="J10" s="4">
        <v>3</v>
      </c>
      <c r="K10" s="4">
        <v>2</v>
      </c>
      <c r="L10" s="4">
        <v>2</v>
      </c>
      <c r="M10" s="4">
        <v>2</v>
      </c>
      <c r="N10" s="4">
        <v>2</v>
      </c>
      <c r="O10" s="4">
        <v>2</v>
      </c>
      <c r="P10" s="36">
        <v>4</v>
      </c>
      <c r="Q10" s="37">
        <v>13</v>
      </c>
      <c r="R10" s="5">
        <v>4</v>
      </c>
      <c r="S10" s="30"/>
    </row>
    <row r="11" spans="1:19" ht="15" customHeight="1">
      <c r="A11" s="2">
        <v>9</v>
      </c>
      <c r="B11" s="3" t="s">
        <v>25</v>
      </c>
      <c r="C11" s="4">
        <v>2</v>
      </c>
      <c r="D11" s="4">
        <v>2</v>
      </c>
      <c r="E11" s="4">
        <v>2</v>
      </c>
      <c r="F11" s="4">
        <v>2</v>
      </c>
      <c r="G11" s="4">
        <v>3</v>
      </c>
      <c r="H11" s="4">
        <v>2</v>
      </c>
      <c r="I11" s="4">
        <v>3</v>
      </c>
      <c r="J11" s="4">
        <v>3</v>
      </c>
      <c r="K11" s="4">
        <v>2</v>
      </c>
      <c r="L11" s="4">
        <v>2</v>
      </c>
      <c r="M11" s="4">
        <v>2</v>
      </c>
      <c r="N11" s="4">
        <v>2</v>
      </c>
      <c r="O11" s="4">
        <v>3</v>
      </c>
      <c r="P11" s="36">
        <v>3</v>
      </c>
      <c r="Q11" s="36">
        <v>2</v>
      </c>
      <c r="R11" s="5">
        <v>3</v>
      </c>
      <c r="S11" s="30"/>
    </row>
    <row r="12" spans="1:19" ht="15" customHeight="1">
      <c r="A12" s="2">
        <v>10</v>
      </c>
      <c r="B12" s="3" t="s">
        <v>28</v>
      </c>
      <c r="C12" s="4">
        <v>3</v>
      </c>
      <c r="D12" s="4">
        <v>4</v>
      </c>
      <c r="E12" s="4">
        <v>5</v>
      </c>
      <c r="F12" s="4">
        <v>5</v>
      </c>
      <c r="G12" s="4">
        <v>5</v>
      </c>
      <c r="H12" s="4">
        <v>2</v>
      </c>
      <c r="I12" s="4">
        <v>3</v>
      </c>
      <c r="J12" s="4">
        <v>5</v>
      </c>
      <c r="K12" s="4">
        <v>3</v>
      </c>
      <c r="L12" s="4">
        <v>4</v>
      </c>
      <c r="M12" s="4">
        <v>5</v>
      </c>
      <c r="N12" s="4">
        <v>5</v>
      </c>
      <c r="O12" s="4">
        <v>5</v>
      </c>
      <c r="P12" s="36">
        <v>5</v>
      </c>
      <c r="Q12" s="36">
        <v>3</v>
      </c>
      <c r="R12" s="5">
        <v>5</v>
      </c>
      <c r="S12" s="30"/>
    </row>
    <row r="13" spans="1:19" ht="15" customHeight="1">
      <c r="A13" s="2">
        <v>11</v>
      </c>
      <c r="B13" s="3" t="s">
        <v>27</v>
      </c>
      <c r="C13" s="4">
        <v>1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4">
        <v>4</v>
      </c>
      <c r="J13" s="4">
        <v>3</v>
      </c>
      <c r="K13" s="4">
        <v>2</v>
      </c>
      <c r="L13" s="4">
        <v>2</v>
      </c>
      <c r="M13" s="4">
        <v>2</v>
      </c>
      <c r="N13" s="4">
        <v>1</v>
      </c>
      <c r="O13" s="4">
        <v>2</v>
      </c>
      <c r="P13" s="36">
        <v>5</v>
      </c>
      <c r="Q13" s="36">
        <v>5</v>
      </c>
      <c r="R13" s="5">
        <v>4</v>
      </c>
      <c r="S13" s="30"/>
    </row>
    <row r="14" spans="1:19" ht="15" customHeight="1">
      <c r="A14" s="2">
        <v>12</v>
      </c>
      <c r="B14" s="3" t="s">
        <v>29</v>
      </c>
      <c r="C14" s="4">
        <v>2</v>
      </c>
      <c r="D14" s="4">
        <v>3</v>
      </c>
      <c r="E14" s="4">
        <v>2</v>
      </c>
      <c r="F14" s="4">
        <v>2</v>
      </c>
      <c r="G14" s="4">
        <v>3</v>
      </c>
      <c r="H14" s="4">
        <v>3</v>
      </c>
      <c r="I14" s="4">
        <v>4</v>
      </c>
      <c r="J14" s="4">
        <v>4</v>
      </c>
      <c r="K14" s="4">
        <v>2</v>
      </c>
      <c r="L14" s="4">
        <v>2</v>
      </c>
      <c r="M14" s="4">
        <v>2</v>
      </c>
      <c r="N14" s="4">
        <v>2</v>
      </c>
      <c r="O14" s="4">
        <v>2</v>
      </c>
      <c r="P14" s="36">
        <v>1</v>
      </c>
      <c r="Q14" s="36">
        <v>3</v>
      </c>
      <c r="R14" s="5">
        <v>3</v>
      </c>
      <c r="S14" s="30"/>
    </row>
    <row r="15" spans="1:19" ht="15" customHeight="1">
      <c r="A15" s="2">
        <v>13</v>
      </c>
      <c r="B15" s="3" t="s">
        <v>30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3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36">
        <v>5</v>
      </c>
      <c r="Q15" s="36">
        <v>3</v>
      </c>
      <c r="R15" s="5">
        <v>2</v>
      </c>
      <c r="S15" s="30"/>
    </row>
    <row r="16" spans="1:19" ht="15" customHeight="1">
      <c r="A16" s="2">
        <v>14</v>
      </c>
      <c r="B16" s="3" t="s">
        <v>31</v>
      </c>
      <c r="C16" s="4">
        <v>2</v>
      </c>
      <c r="D16" s="4">
        <v>3</v>
      </c>
      <c r="E16" s="4">
        <v>2</v>
      </c>
      <c r="F16" s="4">
        <v>2</v>
      </c>
      <c r="G16" s="4">
        <v>5</v>
      </c>
      <c r="H16" s="4">
        <v>3</v>
      </c>
      <c r="I16" s="4">
        <v>5</v>
      </c>
      <c r="J16" s="4">
        <v>5</v>
      </c>
      <c r="K16" s="4">
        <v>2</v>
      </c>
      <c r="L16" s="4">
        <v>2</v>
      </c>
      <c r="M16" s="4">
        <v>3</v>
      </c>
      <c r="N16" s="4">
        <v>2</v>
      </c>
      <c r="O16" s="4">
        <v>3</v>
      </c>
      <c r="P16" s="36">
        <v>3</v>
      </c>
      <c r="Q16" s="36">
        <v>5</v>
      </c>
      <c r="R16" s="5">
        <v>5</v>
      </c>
      <c r="S16" s="30"/>
    </row>
    <row r="17" spans="1:19" ht="15" customHeight="1">
      <c r="A17" s="2">
        <v>15</v>
      </c>
      <c r="B17" s="3" t="s">
        <v>32</v>
      </c>
      <c r="C17" s="4">
        <v>3</v>
      </c>
      <c r="D17" s="4">
        <v>3</v>
      </c>
      <c r="E17" s="4">
        <v>3</v>
      </c>
      <c r="F17" s="4">
        <v>3</v>
      </c>
      <c r="G17" s="4">
        <v>4</v>
      </c>
      <c r="H17" s="4">
        <v>2</v>
      </c>
      <c r="I17" s="4">
        <v>5</v>
      </c>
      <c r="J17" s="4">
        <v>5</v>
      </c>
      <c r="K17" s="4">
        <v>3</v>
      </c>
      <c r="L17" s="4">
        <v>2</v>
      </c>
      <c r="M17" s="4">
        <v>3</v>
      </c>
      <c r="N17" s="4">
        <v>2</v>
      </c>
      <c r="O17" s="4">
        <v>4</v>
      </c>
      <c r="P17" s="36">
        <v>2</v>
      </c>
      <c r="Q17" s="36">
        <v>3</v>
      </c>
      <c r="R17" s="5">
        <v>5</v>
      </c>
      <c r="S17" s="30"/>
    </row>
    <row r="18" spans="1:19" ht="15" customHeight="1">
      <c r="A18" s="2">
        <v>16</v>
      </c>
      <c r="B18" s="3" t="s">
        <v>26</v>
      </c>
      <c r="C18" s="4">
        <v>2</v>
      </c>
      <c r="D18" s="4">
        <v>3</v>
      </c>
      <c r="E18" s="4">
        <v>2</v>
      </c>
      <c r="F18" s="4">
        <v>2</v>
      </c>
      <c r="G18" s="4">
        <v>4</v>
      </c>
      <c r="H18" s="4">
        <v>2</v>
      </c>
      <c r="I18" s="4">
        <v>3</v>
      </c>
      <c r="J18" s="4">
        <v>3</v>
      </c>
      <c r="K18" s="4">
        <v>2</v>
      </c>
      <c r="L18" s="4">
        <v>2</v>
      </c>
      <c r="M18" s="4">
        <v>3</v>
      </c>
      <c r="N18" s="4">
        <v>2</v>
      </c>
      <c r="O18" s="4">
        <v>2</v>
      </c>
      <c r="P18" s="36">
        <v>5</v>
      </c>
      <c r="Q18" s="36">
        <v>4</v>
      </c>
      <c r="R18" s="5">
        <v>5</v>
      </c>
      <c r="S18" s="30"/>
    </row>
    <row r="19" spans="1:19" ht="15" customHeight="1">
      <c r="A19" s="2">
        <v>17</v>
      </c>
      <c r="B19" s="3" t="s">
        <v>33</v>
      </c>
      <c r="C19" s="4">
        <v>1</v>
      </c>
      <c r="D19" s="4">
        <v>3</v>
      </c>
      <c r="E19" s="4">
        <v>2</v>
      </c>
      <c r="F19" s="4">
        <v>2</v>
      </c>
      <c r="G19" s="4">
        <v>2</v>
      </c>
      <c r="H19" s="4">
        <v>1</v>
      </c>
      <c r="I19" s="4">
        <v>2</v>
      </c>
      <c r="J19" s="4">
        <v>2</v>
      </c>
      <c r="K19" s="4">
        <v>2</v>
      </c>
      <c r="L19" s="4">
        <v>2</v>
      </c>
      <c r="M19" s="4">
        <v>2</v>
      </c>
      <c r="N19" s="4">
        <v>2</v>
      </c>
      <c r="O19" s="4">
        <v>2</v>
      </c>
      <c r="P19" s="36">
        <v>2</v>
      </c>
      <c r="Q19" s="36">
        <v>3</v>
      </c>
      <c r="R19" s="5">
        <v>5</v>
      </c>
      <c r="S19" s="30"/>
    </row>
    <row r="20" spans="1:19" ht="15" customHeight="1">
      <c r="A20" s="2">
        <v>18</v>
      </c>
      <c r="B20" s="3" t="s">
        <v>34</v>
      </c>
      <c r="C20" s="4">
        <v>2</v>
      </c>
      <c r="D20" s="4">
        <v>4</v>
      </c>
      <c r="E20" s="4">
        <v>2</v>
      </c>
      <c r="F20" s="4">
        <v>2</v>
      </c>
      <c r="G20" s="4">
        <v>5</v>
      </c>
      <c r="H20" s="4">
        <v>2</v>
      </c>
      <c r="I20" s="4">
        <v>5</v>
      </c>
      <c r="J20" s="4">
        <v>4</v>
      </c>
      <c r="K20" s="4">
        <v>3</v>
      </c>
      <c r="L20" s="4">
        <v>3</v>
      </c>
      <c r="M20" s="4">
        <v>4</v>
      </c>
      <c r="N20" s="4">
        <v>2</v>
      </c>
      <c r="O20" s="4">
        <v>4</v>
      </c>
      <c r="P20" s="36">
        <v>2</v>
      </c>
      <c r="Q20" s="36">
        <v>5</v>
      </c>
      <c r="R20" s="5">
        <v>5</v>
      </c>
      <c r="S20" s="30"/>
    </row>
    <row r="21" spans="1:19" ht="15" customHeight="1">
      <c r="A21" s="2">
        <v>19</v>
      </c>
      <c r="B21" s="3" t="s">
        <v>21</v>
      </c>
      <c r="C21" s="4">
        <v>2</v>
      </c>
      <c r="D21" s="4">
        <v>2</v>
      </c>
      <c r="E21" s="4">
        <v>2</v>
      </c>
      <c r="F21" s="4">
        <v>2</v>
      </c>
      <c r="G21" s="4">
        <v>5</v>
      </c>
      <c r="H21" s="4">
        <v>2</v>
      </c>
      <c r="I21" s="4">
        <v>2</v>
      </c>
      <c r="J21" s="4">
        <v>4</v>
      </c>
      <c r="K21" s="4">
        <v>2</v>
      </c>
      <c r="L21" s="4">
        <v>2</v>
      </c>
      <c r="M21" s="4">
        <v>2</v>
      </c>
      <c r="N21" s="4">
        <v>2</v>
      </c>
      <c r="O21" s="4">
        <v>3</v>
      </c>
      <c r="P21" s="36">
        <v>2</v>
      </c>
      <c r="Q21" s="36">
        <v>5</v>
      </c>
      <c r="R21" s="5">
        <v>5</v>
      </c>
      <c r="S21" s="30"/>
    </row>
    <row r="22" spans="1:19" ht="15" customHeight="1">
      <c r="A22" s="2">
        <v>20</v>
      </c>
      <c r="B22" s="3" t="s">
        <v>35</v>
      </c>
      <c r="C22" s="4">
        <v>2</v>
      </c>
      <c r="D22" s="4">
        <v>5</v>
      </c>
      <c r="E22" s="4">
        <v>2</v>
      </c>
      <c r="F22" s="4">
        <v>3</v>
      </c>
      <c r="G22" s="4">
        <v>2</v>
      </c>
      <c r="H22" s="4">
        <v>2</v>
      </c>
      <c r="I22" s="4">
        <v>5</v>
      </c>
      <c r="J22" s="4">
        <v>4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36">
        <v>2</v>
      </c>
      <c r="Q22" s="36">
        <v>6</v>
      </c>
      <c r="R22" s="5">
        <v>5</v>
      </c>
      <c r="S22" s="30"/>
    </row>
    <row r="23" spans="1:19" ht="15" customHeight="1">
      <c r="A23" s="2">
        <v>21</v>
      </c>
      <c r="B23" s="3" t="s">
        <v>36</v>
      </c>
      <c r="C23" s="4">
        <v>3</v>
      </c>
      <c r="D23" s="4">
        <v>2</v>
      </c>
      <c r="E23" s="4">
        <v>3</v>
      </c>
      <c r="F23" s="4">
        <v>4</v>
      </c>
      <c r="G23" s="4">
        <v>4</v>
      </c>
      <c r="H23" s="4">
        <v>2</v>
      </c>
      <c r="I23" s="4">
        <v>5</v>
      </c>
      <c r="J23" s="4">
        <v>5</v>
      </c>
      <c r="K23" s="4">
        <v>2</v>
      </c>
      <c r="L23" s="4">
        <v>3</v>
      </c>
      <c r="M23" s="4">
        <v>3</v>
      </c>
      <c r="N23" s="4">
        <v>4</v>
      </c>
      <c r="O23" s="4">
        <v>4</v>
      </c>
      <c r="P23" s="36">
        <v>3</v>
      </c>
      <c r="Q23" s="36">
        <v>7</v>
      </c>
      <c r="R23" s="5">
        <v>5</v>
      </c>
      <c r="S23" s="30"/>
    </row>
    <row r="24" spans="1:19" ht="15" customHeight="1">
      <c r="A24" s="2">
        <v>22</v>
      </c>
      <c r="B24" s="3" t="s">
        <v>37</v>
      </c>
      <c r="C24" s="4">
        <v>2</v>
      </c>
      <c r="D24" s="4">
        <v>2</v>
      </c>
      <c r="E24" s="4">
        <v>2</v>
      </c>
      <c r="F24" s="4">
        <v>2</v>
      </c>
      <c r="G24" s="4">
        <v>5</v>
      </c>
      <c r="H24" s="4">
        <v>3</v>
      </c>
      <c r="I24" s="4">
        <v>5</v>
      </c>
      <c r="J24" s="4">
        <v>5</v>
      </c>
      <c r="K24" s="4">
        <v>2</v>
      </c>
      <c r="L24" s="4">
        <v>4</v>
      </c>
      <c r="M24" s="4">
        <v>3</v>
      </c>
      <c r="N24" s="4">
        <v>2</v>
      </c>
      <c r="O24" s="4">
        <v>2</v>
      </c>
      <c r="P24" s="36">
        <v>4</v>
      </c>
      <c r="Q24" s="36">
        <v>8</v>
      </c>
      <c r="R24" s="5">
        <v>5</v>
      </c>
      <c r="S24" s="30"/>
    </row>
    <row r="25" spans="1:19" ht="15" customHeight="1">
      <c r="A25" s="2">
        <v>23</v>
      </c>
      <c r="B25" s="3" t="s">
        <v>38</v>
      </c>
      <c r="C25" s="4">
        <v>2</v>
      </c>
      <c r="D25" s="4">
        <v>2</v>
      </c>
      <c r="E25" s="4">
        <v>2</v>
      </c>
      <c r="F25" s="4">
        <v>2</v>
      </c>
      <c r="G25" s="4">
        <v>3</v>
      </c>
      <c r="H25" s="4">
        <v>2</v>
      </c>
      <c r="I25" s="4">
        <v>2</v>
      </c>
      <c r="J25" s="4">
        <v>3</v>
      </c>
      <c r="K25" s="4">
        <v>2</v>
      </c>
      <c r="L25" s="4">
        <v>2</v>
      </c>
      <c r="M25" s="4">
        <v>2</v>
      </c>
      <c r="N25" s="4">
        <v>2</v>
      </c>
      <c r="O25" s="4">
        <v>2</v>
      </c>
      <c r="P25" s="36">
        <v>5</v>
      </c>
      <c r="Q25" s="36">
        <v>9</v>
      </c>
      <c r="R25" s="5">
        <v>5</v>
      </c>
      <c r="S25" s="30"/>
    </row>
    <row r="26" spans="1:19" ht="15" customHeight="1">
      <c r="A26" s="2">
        <v>24</v>
      </c>
      <c r="B26" s="3" t="s">
        <v>39</v>
      </c>
      <c r="C26" s="4">
        <v>2</v>
      </c>
      <c r="D26" s="4">
        <v>2</v>
      </c>
      <c r="E26" s="4">
        <v>2</v>
      </c>
      <c r="F26" s="4">
        <v>3</v>
      </c>
      <c r="G26" s="4">
        <v>3</v>
      </c>
      <c r="H26" s="4">
        <v>2</v>
      </c>
      <c r="I26" s="4">
        <v>5</v>
      </c>
      <c r="J26" s="4">
        <v>5</v>
      </c>
      <c r="K26" s="4">
        <v>2</v>
      </c>
      <c r="L26" s="4">
        <v>3</v>
      </c>
      <c r="M26" s="4">
        <v>3</v>
      </c>
      <c r="N26" s="4">
        <v>2</v>
      </c>
      <c r="O26" s="4">
        <v>2</v>
      </c>
      <c r="P26" s="36">
        <v>6</v>
      </c>
      <c r="Q26" s="36">
        <v>2</v>
      </c>
      <c r="R26" s="5">
        <v>5</v>
      </c>
      <c r="S26" s="30"/>
    </row>
    <row r="27" spans="1:19" ht="15" customHeight="1">
      <c r="A27" s="2">
        <v>25</v>
      </c>
      <c r="B27" s="3" t="s">
        <v>40</v>
      </c>
      <c r="C27" s="4">
        <v>2</v>
      </c>
      <c r="D27" s="4">
        <v>5</v>
      </c>
      <c r="E27" s="4">
        <v>3</v>
      </c>
      <c r="F27" s="4">
        <v>4</v>
      </c>
      <c r="G27" s="4">
        <v>2</v>
      </c>
      <c r="H27" s="4">
        <v>2</v>
      </c>
      <c r="I27" s="4">
        <v>3</v>
      </c>
      <c r="J27" s="4">
        <v>4</v>
      </c>
      <c r="K27" s="4">
        <v>2</v>
      </c>
      <c r="L27" s="4">
        <v>2</v>
      </c>
      <c r="M27" s="4">
        <v>3</v>
      </c>
      <c r="N27" s="4">
        <v>3</v>
      </c>
      <c r="O27" s="4">
        <v>2</v>
      </c>
      <c r="P27" s="36">
        <v>4</v>
      </c>
      <c r="Q27" s="36">
        <v>3</v>
      </c>
      <c r="R27" s="5">
        <v>5</v>
      </c>
      <c r="S27" s="30"/>
    </row>
    <row r="28" spans="1:19" ht="15" customHeight="1">
      <c r="A28" s="2">
        <v>26</v>
      </c>
      <c r="B28" s="3" t="s">
        <v>41</v>
      </c>
      <c r="C28" s="4">
        <v>3</v>
      </c>
      <c r="D28" s="4">
        <v>3</v>
      </c>
      <c r="E28" s="4">
        <v>4</v>
      </c>
      <c r="F28" s="4">
        <v>5</v>
      </c>
      <c r="G28" s="4">
        <v>5</v>
      </c>
      <c r="H28" s="4">
        <v>3</v>
      </c>
      <c r="I28" s="4">
        <v>4</v>
      </c>
      <c r="J28" s="4">
        <v>5</v>
      </c>
      <c r="K28" s="4">
        <v>3</v>
      </c>
      <c r="L28" s="4">
        <v>4</v>
      </c>
      <c r="M28" s="4">
        <v>5</v>
      </c>
      <c r="N28" s="4">
        <v>5</v>
      </c>
      <c r="O28" s="4">
        <v>5</v>
      </c>
      <c r="P28" s="36">
        <v>4</v>
      </c>
      <c r="Q28" s="36">
        <v>4</v>
      </c>
      <c r="R28" s="5">
        <v>5</v>
      </c>
      <c r="S28" s="30"/>
    </row>
    <row r="29" spans="1:19" ht="15" customHeight="1">
      <c r="A29" s="2">
        <v>27</v>
      </c>
      <c r="B29" s="3" t="s">
        <v>42</v>
      </c>
      <c r="C29" s="4">
        <v>2</v>
      </c>
      <c r="D29" s="4">
        <v>4</v>
      </c>
      <c r="E29" s="4">
        <v>2</v>
      </c>
      <c r="F29" s="4">
        <v>2</v>
      </c>
      <c r="G29" s="4">
        <v>3</v>
      </c>
      <c r="H29" s="4">
        <v>2</v>
      </c>
      <c r="I29" s="4">
        <v>4</v>
      </c>
      <c r="J29" s="4">
        <v>4</v>
      </c>
      <c r="K29" s="4">
        <v>2</v>
      </c>
      <c r="L29" s="4">
        <v>2</v>
      </c>
      <c r="M29" s="4">
        <v>3</v>
      </c>
      <c r="N29" s="4">
        <v>2</v>
      </c>
      <c r="O29" s="4">
        <v>3</v>
      </c>
      <c r="P29" s="36">
        <v>4</v>
      </c>
      <c r="Q29" s="36">
        <v>13</v>
      </c>
      <c r="R29" s="5">
        <v>5</v>
      </c>
      <c r="S29" s="30"/>
    </row>
    <row r="30" spans="1:19" ht="15" customHeight="1">
      <c r="A30" s="2">
        <v>28</v>
      </c>
      <c r="B30" s="3" t="s">
        <v>26</v>
      </c>
      <c r="C30" s="4">
        <v>3</v>
      </c>
      <c r="D30" s="4">
        <v>2</v>
      </c>
      <c r="E30" s="4">
        <v>4</v>
      </c>
      <c r="F30" s="4">
        <v>3</v>
      </c>
      <c r="G30" s="4">
        <v>4</v>
      </c>
      <c r="H30" s="4">
        <v>3</v>
      </c>
      <c r="I30" s="4">
        <v>4</v>
      </c>
      <c r="J30" s="4">
        <v>5</v>
      </c>
      <c r="K30" s="4">
        <v>2</v>
      </c>
      <c r="L30" s="4">
        <v>2</v>
      </c>
      <c r="M30" s="4">
        <v>3</v>
      </c>
      <c r="N30" s="4">
        <v>4</v>
      </c>
      <c r="O30" s="4">
        <v>3</v>
      </c>
      <c r="P30" s="36">
        <v>5</v>
      </c>
      <c r="Q30" s="36">
        <v>2</v>
      </c>
      <c r="R30" s="5">
        <v>5</v>
      </c>
      <c r="S30" s="30"/>
    </row>
    <row r="31" spans="1:19" ht="15" customHeight="1">
      <c r="A31" s="2">
        <v>29</v>
      </c>
      <c r="B31" s="3" t="s">
        <v>43</v>
      </c>
      <c r="C31" s="4">
        <v>3</v>
      </c>
      <c r="D31" s="4">
        <v>3</v>
      </c>
      <c r="E31" s="4">
        <v>2</v>
      </c>
      <c r="F31" s="4">
        <v>4</v>
      </c>
      <c r="G31" s="4">
        <v>4</v>
      </c>
      <c r="H31" s="4">
        <v>2</v>
      </c>
      <c r="I31" s="4">
        <v>5</v>
      </c>
      <c r="J31" s="4">
        <v>5</v>
      </c>
      <c r="K31" s="4">
        <v>3</v>
      </c>
      <c r="L31" s="4">
        <v>3</v>
      </c>
      <c r="M31" s="4">
        <v>3</v>
      </c>
      <c r="N31" s="4">
        <v>3</v>
      </c>
      <c r="O31" s="4">
        <v>4</v>
      </c>
      <c r="P31" s="36">
        <v>5</v>
      </c>
      <c r="Q31" s="36">
        <v>3</v>
      </c>
      <c r="R31" s="5">
        <v>5</v>
      </c>
      <c r="S31" s="30"/>
    </row>
    <row r="32" spans="1:19" ht="15" customHeight="1">
      <c r="A32" s="2">
        <v>30</v>
      </c>
      <c r="B32" s="3" t="s">
        <v>44</v>
      </c>
      <c r="C32" s="4">
        <v>4</v>
      </c>
      <c r="D32" s="4">
        <v>4</v>
      </c>
      <c r="E32" s="4">
        <v>5</v>
      </c>
      <c r="F32" s="4">
        <v>5</v>
      </c>
      <c r="G32" s="4">
        <v>5</v>
      </c>
      <c r="H32" s="4">
        <v>3</v>
      </c>
      <c r="I32" s="4">
        <v>4</v>
      </c>
      <c r="J32" s="4">
        <v>5</v>
      </c>
      <c r="K32" s="4">
        <v>4</v>
      </c>
      <c r="L32" s="4">
        <v>4</v>
      </c>
      <c r="M32" s="4">
        <v>5</v>
      </c>
      <c r="N32" s="4">
        <v>5</v>
      </c>
      <c r="O32" s="4">
        <v>5</v>
      </c>
      <c r="P32" s="37">
        <v>8</v>
      </c>
      <c r="Q32" s="36">
        <v>4</v>
      </c>
      <c r="R32" s="5">
        <v>5</v>
      </c>
      <c r="S32" s="30"/>
    </row>
    <row r="33" spans="1:18" ht="15" customHeight="1">
      <c r="B33" s="38" t="s">
        <v>86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2"/>
      <c r="Q33" s="43"/>
      <c r="R33" s="44"/>
    </row>
    <row r="34" spans="1:18" ht="15" customHeight="1">
      <c r="B34" s="38" t="s">
        <v>85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5"/>
      <c r="Q34" s="46"/>
      <c r="R34" s="11"/>
    </row>
    <row r="35" spans="1:18" ht="15" customHeight="1">
      <c r="B35" s="14" t="s">
        <v>51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47"/>
      <c r="Q35" s="48"/>
      <c r="R35" s="17"/>
    </row>
    <row r="36" spans="1:18" ht="15" customHeight="1">
      <c r="R36" s="40"/>
    </row>
    <row r="38" spans="1:18" ht="15" customHeight="1">
      <c r="A38" s="31" t="s">
        <v>65</v>
      </c>
      <c r="B38" s="32" t="s">
        <v>89</v>
      </c>
    </row>
    <row r="39" spans="1:18" ht="15" customHeight="1">
      <c r="A39" s="31" t="s">
        <v>66</v>
      </c>
      <c r="B39" s="32" t="s">
        <v>88</v>
      </c>
    </row>
    <row r="40" spans="1:18" ht="15" customHeight="1">
      <c r="A40" s="31" t="s">
        <v>67</v>
      </c>
      <c r="B40" s="32" t="s">
        <v>93</v>
      </c>
    </row>
    <row r="41" spans="1:18" ht="15" customHeight="1">
      <c r="A41" s="31" t="s">
        <v>68</v>
      </c>
      <c r="B41" s="32" t="s">
        <v>90</v>
      </c>
    </row>
    <row r="42" spans="1:18" ht="15" customHeight="1">
      <c r="A42" s="31" t="s">
        <v>69</v>
      </c>
      <c r="B42" s="32" t="s">
        <v>114</v>
      </c>
      <c r="C42" s="64"/>
    </row>
    <row r="43" spans="1:18" ht="15" customHeight="1">
      <c r="A43" s="31" t="s">
        <v>71</v>
      </c>
      <c r="B43" s="32" t="s">
        <v>115</v>
      </c>
      <c r="C43" s="64"/>
    </row>
    <row r="44" spans="1:18" ht="15" customHeight="1">
      <c r="A44" s="31" t="s">
        <v>72</v>
      </c>
      <c r="B44" s="32" t="s">
        <v>116</v>
      </c>
      <c r="C44" s="64"/>
    </row>
    <row r="45" spans="1:18" ht="15" customHeight="1">
      <c r="A45" s="31" t="s">
        <v>77</v>
      </c>
      <c r="B45" s="32" t="s">
        <v>117</v>
      </c>
      <c r="C45" s="64"/>
    </row>
    <row r="46" spans="1:18" ht="15" customHeight="1">
      <c r="A46" s="31" t="s">
        <v>81</v>
      </c>
      <c r="B46" s="32" t="s">
        <v>118</v>
      </c>
      <c r="C46" s="64"/>
    </row>
  </sheetData>
  <mergeCells count="18">
    <mergeCell ref="F1:F2"/>
    <mergeCell ref="A1:A2"/>
    <mergeCell ref="B1:B2"/>
    <mergeCell ref="C1:C2"/>
    <mergeCell ref="D1:D2"/>
    <mergeCell ref="E1:E2"/>
    <mergeCell ref="S1:S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Q1"/>
    <mergeCell ref="R1:R2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U46"/>
  <sheetViews>
    <sheetView topLeftCell="A31" workbookViewId="0">
      <selection activeCell="I28" sqref="I28"/>
    </sheetView>
  </sheetViews>
  <sheetFormatPr defaultRowHeight="15" customHeight="1"/>
  <cols>
    <col min="1" max="1" width="6.140625" customWidth="1"/>
    <col min="2" max="2" width="21.140625" customWidth="1"/>
    <col min="3" max="15" width="5.7109375" customWidth="1"/>
    <col min="16" max="18" width="6.42578125" style="18" customWidth="1"/>
    <col min="19" max="19" width="10" customWidth="1"/>
    <col min="20" max="20" width="17.140625" customWidth="1"/>
    <col min="21" max="21" width="9.140625" style="60"/>
  </cols>
  <sheetData>
    <row r="1" spans="1:21" ht="20.25" customHeight="1">
      <c r="A1" s="106" t="s">
        <v>0</v>
      </c>
      <c r="B1" s="107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8" t="s">
        <v>14</v>
      </c>
      <c r="P1" s="100" t="s">
        <v>16</v>
      </c>
      <c r="Q1" s="101"/>
      <c r="R1" s="99" t="s">
        <v>15</v>
      </c>
      <c r="S1" s="110" t="s">
        <v>17</v>
      </c>
    </row>
    <row r="2" spans="1:21" ht="28.5" customHeight="1">
      <c r="A2" s="106"/>
      <c r="B2" s="10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" t="s">
        <v>18</v>
      </c>
      <c r="Q2" s="1" t="s">
        <v>19</v>
      </c>
      <c r="R2" s="99"/>
      <c r="S2" s="110"/>
      <c r="U2" s="61" t="s">
        <v>94</v>
      </c>
    </row>
    <row r="3" spans="1:21" ht="15" customHeight="1">
      <c r="A3" s="2">
        <v>1</v>
      </c>
      <c r="B3" s="3" t="s">
        <v>20</v>
      </c>
      <c r="C3" s="4">
        <v>3</v>
      </c>
      <c r="D3" s="4">
        <v>3</v>
      </c>
      <c r="E3" s="4">
        <v>5</v>
      </c>
      <c r="F3" s="4">
        <v>4</v>
      </c>
      <c r="G3" s="4">
        <v>5</v>
      </c>
      <c r="H3" s="4">
        <v>3</v>
      </c>
      <c r="I3" s="4">
        <v>4</v>
      </c>
      <c r="J3" s="4">
        <v>5</v>
      </c>
      <c r="K3" s="4">
        <v>3</v>
      </c>
      <c r="L3" s="4">
        <v>4</v>
      </c>
      <c r="M3" s="4">
        <v>5</v>
      </c>
      <c r="N3" s="4">
        <v>5</v>
      </c>
      <c r="O3" s="4">
        <v>5</v>
      </c>
      <c r="P3" s="36">
        <v>2</v>
      </c>
      <c r="Q3" s="36">
        <v>5</v>
      </c>
      <c r="R3" s="5">
        <v>5</v>
      </c>
      <c r="S3" s="30">
        <f>IF(U3&gt;0,"Nedovoljan",AVERAGE(C3:O3,R3))</f>
        <v>4.2142857142857144</v>
      </c>
      <c r="T3" t="str">
        <f>IF(Q3&gt;5,"Ukor od. starešine"," ")</f>
        <v xml:space="preserve"> </v>
      </c>
      <c r="U3" s="60">
        <f>COUNTIF(C3:O3,1)</f>
        <v>0</v>
      </c>
    </row>
    <row r="4" spans="1:21" ht="15" customHeight="1">
      <c r="A4" s="2">
        <v>2</v>
      </c>
      <c r="B4" s="3" t="s">
        <v>21</v>
      </c>
      <c r="C4" s="4">
        <v>2</v>
      </c>
      <c r="D4" s="4">
        <v>5</v>
      </c>
      <c r="E4" s="4">
        <v>2</v>
      </c>
      <c r="F4" s="4">
        <v>2</v>
      </c>
      <c r="G4" s="4">
        <v>3</v>
      </c>
      <c r="H4" s="4">
        <v>2</v>
      </c>
      <c r="I4" s="4">
        <v>2</v>
      </c>
      <c r="J4" s="4">
        <v>2</v>
      </c>
      <c r="K4" s="4">
        <v>2</v>
      </c>
      <c r="L4" s="4">
        <v>2</v>
      </c>
      <c r="M4" s="4">
        <v>2</v>
      </c>
      <c r="N4" s="4">
        <v>2</v>
      </c>
      <c r="O4" s="4">
        <v>2</v>
      </c>
      <c r="P4" s="36">
        <v>3</v>
      </c>
      <c r="Q4" s="36">
        <v>3</v>
      </c>
      <c r="R4" s="5">
        <v>2</v>
      </c>
      <c r="S4" s="30">
        <f t="shared" ref="S4:S32" si="0">IF(U4&gt;0,"Nedovoljan",AVERAGE(C4:O4,R4))</f>
        <v>2.2857142857142856</v>
      </c>
      <c r="T4" t="str">
        <f t="shared" ref="T4:T32" si="1">IF(Q4&gt;5,"Ukor od. starešine"," ")</f>
        <v xml:space="preserve"> </v>
      </c>
      <c r="U4" s="60">
        <f t="shared" ref="U4:U32" si="2">COUNTIF(C4:O4,1)</f>
        <v>0</v>
      </c>
    </row>
    <row r="5" spans="1:21" ht="15" customHeight="1">
      <c r="A5" s="2">
        <v>3</v>
      </c>
      <c r="B5" s="3" t="s">
        <v>22</v>
      </c>
      <c r="C5" s="4">
        <v>3</v>
      </c>
      <c r="D5" s="4">
        <v>3</v>
      </c>
      <c r="E5" s="4">
        <v>4</v>
      </c>
      <c r="F5" s="4">
        <v>4</v>
      </c>
      <c r="G5" s="4">
        <v>3</v>
      </c>
      <c r="H5" s="4">
        <v>4</v>
      </c>
      <c r="I5" s="4">
        <v>3</v>
      </c>
      <c r="J5" s="4">
        <v>5</v>
      </c>
      <c r="K5" s="4">
        <v>3</v>
      </c>
      <c r="L5" s="4">
        <v>3</v>
      </c>
      <c r="M5" s="4">
        <v>3</v>
      </c>
      <c r="N5" s="4">
        <v>4</v>
      </c>
      <c r="O5" s="4">
        <v>5</v>
      </c>
      <c r="P5" s="36">
        <v>5</v>
      </c>
      <c r="Q5" s="36">
        <v>4</v>
      </c>
      <c r="R5" s="5">
        <v>5</v>
      </c>
      <c r="S5" s="30">
        <f t="shared" si="0"/>
        <v>3.7142857142857144</v>
      </c>
      <c r="T5" t="str">
        <f t="shared" si="1"/>
        <v xml:space="preserve"> </v>
      </c>
      <c r="U5" s="60">
        <f t="shared" si="2"/>
        <v>0</v>
      </c>
    </row>
    <row r="6" spans="1:21" ht="15" customHeight="1">
      <c r="A6" s="2">
        <v>4</v>
      </c>
      <c r="B6" s="3" t="s">
        <v>23</v>
      </c>
      <c r="C6" s="4">
        <v>2</v>
      </c>
      <c r="D6" s="4">
        <v>3</v>
      </c>
      <c r="E6" s="4">
        <v>5</v>
      </c>
      <c r="F6" s="4">
        <v>3</v>
      </c>
      <c r="G6" s="4">
        <v>4</v>
      </c>
      <c r="H6" s="4">
        <v>4</v>
      </c>
      <c r="I6" s="4">
        <v>4</v>
      </c>
      <c r="J6" s="4">
        <v>4</v>
      </c>
      <c r="K6" s="4">
        <v>3</v>
      </c>
      <c r="L6" s="4">
        <v>3</v>
      </c>
      <c r="M6" s="4">
        <v>3</v>
      </c>
      <c r="N6" s="4">
        <v>4</v>
      </c>
      <c r="O6" s="4">
        <v>5</v>
      </c>
      <c r="P6" s="36">
        <v>3</v>
      </c>
      <c r="Q6" s="37">
        <v>9</v>
      </c>
      <c r="R6" s="5">
        <v>5</v>
      </c>
      <c r="S6" s="30">
        <f t="shared" si="0"/>
        <v>3.7142857142857144</v>
      </c>
      <c r="T6" t="str">
        <f t="shared" si="1"/>
        <v>Ukor od. starešine</v>
      </c>
      <c r="U6" s="60">
        <f t="shared" si="2"/>
        <v>0</v>
      </c>
    </row>
    <row r="7" spans="1:21" ht="15" customHeight="1">
      <c r="A7" s="2">
        <v>5</v>
      </c>
      <c r="B7" s="3" t="s">
        <v>24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4">
        <v>3</v>
      </c>
      <c r="J7" s="4">
        <v>2</v>
      </c>
      <c r="K7" s="4">
        <v>2</v>
      </c>
      <c r="L7" s="4">
        <v>2</v>
      </c>
      <c r="M7" s="4">
        <v>2</v>
      </c>
      <c r="N7" s="4">
        <v>2</v>
      </c>
      <c r="O7" s="4">
        <v>3</v>
      </c>
      <c r="P7" s="36">
        <v>3</v>
      </c>
      <c r="Q7" s="36">
        <v>3</v>
      </c>
      <c r="R7" s="5">
        <v>2</v>
      </c>
      <c r="S7" s="30">
        <f t="shared" si="0"/>
        <v>2.1428571428571428</v>
      </c>
      <c r="T7" t="str">
        <f t="shared" si="1"/>
        <v xml:space="preserve"> </v>
      </c>
      <c r="U7" s="60">
        <f t="shared" si="2"/>
        <v>0</v>
      </c>
    </row>
    <row r="8" spans="1:21" ht="15" customHeight="1">
      <c r="A8" s="2">
        <v>6</v>
      </c>
      <c r="B8" s="3" t="s">
        <v>25</v>
      </c>
      <c r="C8" s="4">
        <v>1</v>
      </c>
      <c r="D8" s="4">
        <v>1</v>
      </c>
      <c r="E8" s="4">
        <v>1</v>
      </c>
      <c r="F8" s="4">
        <v>2</v>
      </c>
      <c r="G8" s="4">
        <v>2</v>
      </c>
      <c r="H8" s="4">
        <v>1</v>
      </c>
      <c r="I8" s="4">
        <v>2</v>
      </c>
      <c r="J8" s="4">
        <v>3</v>
      </c>
      <c r="K8" s="4">
        <v>1</v>
      </c>
      <c r="L8" s="4">
        <v>2</v>
      </c>
      <c r="M8" s="4">
        <v>2</v>
      </c>
      <c r="N8" s="4">
        <v>1</v>
      </c>
      <c r="O8" s="4">
        <v>2</v>
      </c>
      <c r="P8" s="36">
        <v>5</v>
      </c>
      <c r="Q8" s="36">
        <v>3</v>
      </c>
      <c r="R8" s="5">
        <v>4</v>
      </c>
      <c r="S8" s="30" t="str">
        <f t="shared" si="0"/>
        <v>Nedovoljan</v>
      </c>
      <c r="T8" t="str">
        <f t="shared" si="1"/>
        <v xml:space="preserve"> </v>
      </c>
      <c r="U8" s="60">
        <f t="shared" si="2"/>
        <v>6</v>
      </c>
    </row>
    <row r="9" spans="1:21" ht="15" customHeight="1">
      <c r="A9" s="2">
        <v>7</v>
      </c>
      <c r="B9" s="3" t="s">
        <v>26</v>
      </c>
      <c r="C9" s="4">
        <v>3</v>
      </c>
      <c r="D9" s="4">
        <v>5</v>
      </c>
      <c r="E9" s="4">
        <v>5</v>
      </c>
      <c r="F9" s="4">
        <v>5</v>
      </c>
      <c r="G9" s="4">
        <v>5</v>
      </c>
      <c r="H9" s="4">
        <v>4</v>
      </c>
      <c r="I9" s="4">
        <v>5</v>
      </c>
      <c r="J9" s="4">
        <v>5</v>
      </c>
      <c r="K9" s="4">
        <v>4</v>
      </c>
      <c r="L9" s="4">
        <v>4</v>
      </c>
      <c r="M9" s="4">
        <v>5</v>
      </c>
      <c r="N9" s="4">
        <v>5</v>
      </c>
      <c r="O9" s="4">
        <v>5</v>
      </c>
      <c r="P9" s="36">
        <v>3</v>
      </c>
      <c r="Q9" s="37">
        <v>12</v>
      </c>
      <c r="R9" s="5">
        <v>5</v>
      </c>
      <c r="S9" s="30">
        <f t="shared" si="0"/>
        <v>4.6428571428571432</v>
      </c>
      <c r="T9" t="str">
        <f t="shared" si="1"/>
        <v>Ukor od. starešine</v>
      </c>
      <c r="U9" s="60">
        <f t="shared" si="2"/>
        <v>0</v>
      </c>
    </row>
    <row r="10" spans="1:21" ht="15" customHeight="1">
      <c r="A10" s="2">
        <v>8</v>
      </c>
      <c r="B10" s="3" t="s">
        <v>27</v>
      </c>
      <c r="C10" s="4">
        <v>4</v>
      </c>
      <c r="D10" s="4">
        <v>5</v>
      </c>
      <c r="E10" s="4">
        <v>3</v>
      </c>
      <c r="F10" s="4">
        <v>2</v>
      </c>
      <c r="G10" s="4">
        <v>2</v>
      </c>
      <c r="H10" s="4">
        <v>2</v>
      </c>
      <c r="I10" s="4">
        <v>5</v>
      </c>
      <c r="J10" s="4">
        <v>3</v>
      </c>
      <c r="K10" s="4">
        <v>2</v>
      </c>
      <c r="L10" s="4">
        <v>2</v>
      </c>
      <c r="M10" s="4">
        <v>2</v>
      </c>
      <c r="N10" s="4">
        <v>2</v>
      </c>
      <c r="O10" s="4">
        <v>2</v>
      </c>
      <c r="P10" s="36">
        <v>4</v>
      </c>
      <c r="Q10" s="37">
        <v>13</v>
      </c>
      <c r="R10" s="5">
        <v>4</v>
      </c>
      <c r="S10" s="30">
        <f t="shared" si="0"/>
        <v>2.8571428571428572</v>
      </c>
      <c r="T10" t="str">
        <f t="shared" si="1"/>
        <v>Ukor od. starešine</v>
      </c>
      <c r="U10" s="60">
        <f t="shared" si="2"/>
        <v>0</v>
      </c>
    </row>
    <row r="11" spans="1:21" ht="15" customHeight="1">
      <c r="A11" s="2">
        <v>9</v>
      </c>
      <c r="B11" s="3" t="s">
        <v>25</v>
      </c>
      <c r="C11" s="4">
        <v>2</v>
      </c>
      <c r="D11" s="4">
        <v>2</v>
      </c>
      <c r="E11" s="4">
        <v>2</v>
      </c>
      <c r="F11" s="4">
        <v>2</v>
      </c>
      <c r="G11" s="4">
        <v>3</v>
      </c>
      <c r="H11" s="4">
        <v>2</v>
      </c>
      <c r="I11" s="4">
        <v>3</v>
      </c>
      <c r="J11" s="4">
        <v>3</v>
      </c>
      <c r="K11" s="4">
        <v>2</v>
      </c>
      <c r="L11" s="4">
        <v>2</v>
      </c>
      <c r="M11" s="4">
        <v>2</v>
      </c>
      <c r="N11" s="4">
        <v>2</v>
      </c>
      <c r="O11" s="4">
        <v>3</v>
      </c>
      <c r="P11" s="36">
        <v>3</v>
      </c>
      <c r="Q11" s="36">
        <v>2</v>
      </c>
      <c r="R11" s="5">
        <v>3</v>
      </c>
      <c r="S11" s="30">
        <f t="shared" si="0"/>
        <v>2.3571428571428572</v>
      </c>
      <c r="T11" t="str">
        <f t="shared" si="1"/>
        <v xml:space="preserve"> </v>
      </c>
      <c r="U11" s="60">
        <f t="shared" si="2"/>
        <v>0</v>
      </c>
    </row>
    <row r="12" spans="1:21" ht="15" customHeight="1">
      <c r="A12" s="2">
        <v>10</v>
      </c>
      <c r="B12" s="3" t="s">
        <v>28</v>
      </c>
      <c r="C12" s="4">
        <v>3</v>
      </c>
      <c r="D12" s="4">
        <v>4</v>
      </c>
      <c r="E12" s="4">
        <v>5</v>
      </c>
      <c r="F12" s="4">
        <v>5</v>
      </c>
      <c r="G12" s="4">
        <v>5</v>
      </c>
      <c r="H12" s="4">
        <v>2</v>
      </c>
      <c r="I12" s="4">
        <v>3</v>
      </c>
      <c r="J12" s="4">
        <v>5</v>
      </c>
      <c r="K12" s="4">
        <v>3</v>
      </c>
      <c r="L12" s="4">
        <v>4</v>
      </c>
      <c r="M12" s="4">
        <v>5</v>
      </c>
      <c r="N12" s="4">
        <v>5</v>
      </c>
      <c r="O12" s="4">
        <v>5</v>
      </c>
      <c r="P12" s="36">
        <v>5</v>
      </c>
      <c r="Q12" s="36">
        <v>3</v>
      </c>
      <c r="R12" s="5">
        <v>5</v>
      </c>
      <c r="S12" s="30">
        <f t="shared" si="0"/>
        <v>4.2142857142857144</v>
      </c>
      <c r="T12" t="str">
        <f t="shared" si="1"/>
        <v xml:space="preserve"> </v>
      </c>
      <c r="U12" s="60">
        <f t="shared" si="2"/>
        <v>0</v>
      </c>
    </row>
    <row r="13" spans="1:21" ht="15" customHeight="1">
      <c r="A13" s="2">
        <v>11</v>
      </c>
      <c r="B13" s="3" t="s">
        <v>27</v>
      </c>
      <c r="C13" s="4">
        <v>1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4">
        <v>4</v>
      </c>
      <c r="J13" s="4">
        <v>3</v>
      </c>
      <c r="K13" s="4">
        <v>2</v>
      </c>
      <c r="L13" s="4">
        <v>2</v>
      </c>
      <c r="M13" s="4">
        <v>2</v>
      </c>
      <c r="N13" s="4">
        <v>1</v>
      </c>
      <c r="O13" s="4">
        <v>2</v>
      </c>
      <c r="P13" s="36">
        <v>5</v>
      </c>
      <c r="Q13" s="36">
        <v>5</v>
      </c>
      <c r="R13" s="5">
        <v>4</v>
      </c>
      <c r="S13" s="30" t="str">
        <f t="shared" si="0"/>
        <v>Nedovoljan</v>
      </c>
      <c r="T13" t="str">
        <f t="shared" si="1"/>
        <v xml:space="preserve"> </v>
      </c>
      <c r="U13" s="60">
        <f t="shared" si="2"/>
        <v>2</v>
      </c>
    </row>
    <row r="14" spans="1:21" ht="15" customHeight="1">
      <c r="A14" s="2">
        <v>12</v>
      </c>
      <c r="B14" s="3" t="s">
        <v>29</v>
      </c>
      <c r="C14" s="4">
        <v>2</v>
      </c>
      <c r="D14" s="4">
        <v>3</v>
      </c>
      <c r="E14" s="4">
        <v>2</v>
      </c>
      <c r="F14" s="4">
        <v>2</v>
      </c>
      <c r="G14" s="4">
        <v>3</v>
      </c>
      <c r="H14" s="4">
        <v>3</v>
      </c>
      <c r="I14" s="4">
        <v>4</v>
      </c>
      <c r="J14" s="4">
        <v>4</v>
      </c>
      <c r="K14" s="4">
        <v>2</v>
      </c>
      <c r="L14" s="4">
        <v>2</v>
      </c>
      <c r="M14" s="4">
        <v>2</v>
      </c>
      <c r="N14" s="4">
        <v>2</v>
      </c>
      <c r="O14" s="4">
        <v>2</v>
      </c>
      <c r="P14" s="36">
        <v>1</v>
      </c>
      <c r="Q14" s="36">
        <v>3</v>
      </c>
      <c r="R14" s="5">
        <v>3</v>
      </c>
      <c r="S14" s="30">
        <f t="shared" si="0"/>
        <v>2.5714285714285716</v>
      </c>
      <c r="T14" t="str">
        <f t="shared" si="1"/>
        <v xml:space="preserve"> </v>
      </c>
      <c r="U14" s="60">
        <f t="shared" si="2"/>
        <v>0</v>
      </c>
    </row>
    <row r="15" spans="1:21" ht="15" customHeight="1">
      <c r="A15" s="2">
        <v>13</v>
      </c>
      <c r="B15" s="3" t="s">
        <v>30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3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36">
        <v>5</v>
      </c>
      <c r="Q15" s="36">
        <v>3</v>
      </c>
      <c r="R15" s="5">
        <v>2</v>
      </c>
      <c r="S15" s="30">
        <f t="shared" si="0"/>
        <v>2.0714285714285716</v>
      </c>
      <c r="T15" t="str">
        <f t="shared" si="1"/>
        <v xml:space="preserve"> </v>
      </c>
      <c r="U15" s="60">
        <f t="shared" si="2"/>
        <v>0</v>
      </c>
    </row>
    <row r="16" spans="1:21" ht="15" customHeight="1">
      <c r="A16" s="2">
        <v>14</v>
      </c>
      <c r="B16" s="3" t="s">
        <v>31</v>
      </c>
      <c r="C16" s="4">
        <v>2</v>
      </c>
      <c r="D16" s="4">
        <v>3</v>
      </c>
      <c r="E16" s="4">
        <v>2</v>
      </c>
      <c r="F16" s="4">
        <v>2</v>
      </c>
      <c r="G16" s="4">
        <v>5</v>
      </c>
      <c r="H16" s="4">
        <v>3</v>
      </c>
      <c r="I16" s="4">
        <v>5</v>
      </c>
      <c r="J16" s="4">
        <v>5</v>
      </c>
      <c r="K16" s="4">
        <v>2</v>
      </c>
      <c r="L16" s="4">
        <v>2</v>
      </c>
      <c r="M16" s="4">
        <v>3</v>
      </c>
      <c r="N16" s="4">
        <v>2</v>
      </c>
      <c r="O16" s="4">
        <v>3</v>
      </c>
      <c r="P16" s="36">
        <v>3</v>
      </c>
      <c r="Q16" s="36">
        <v>5</v>
      </c>
      <c r="R16" s="5">
        <v>5</v>
      </c>
      <c r="S16" s="30">
        <f t="shared" si="0"/>
        <v>3.1428571428571428</v>
      </c>
      <c r="T16" t="str">
        <f t="shared" si="1"/>
        <v xml:space="preserve"> </v>
      </c>
      <c r="U16" s="60">
        <f t="shared" si="2"/>
        <v>0</v>
      </c>
    </row>
    <row r="17" spans="1:21" ht="15" customHeight="1">
      <c r="A17" s="2">
        <v>15</v>
      </c>
      <c r="B17" s="3" t="s">
        <v>32</v>
      </c>
      <c r="C17" s="4">
        <v>3</v>
      </c>
      <c r="D17" s="4">
        <v>3</v>
      </c>
      <c r="E17" s="4">
        <v>3</v>
      </c>
      <c r="F17" s="4">
        <v>3</v>
      </c>
      <c r="G17" s="4">
        <v>4</v>
      </c>
      <c r="H17" s="4">
        <v>2</v>
      </c>
      <c r="I17" s="4">
        <v>5</v>
      </c>
      <c r="J17" s="4">
        <v>5</v>
      </c>
      <c r="K17" s="4">
        <v>3</v>
      </c>
      <c r="L17" s="4">
        <v>2</v>
      </c>
      <c r="M17" s="4">
        <v>3</v>
      </c>
      <c r="N17" s="4">
        <v>2</v>
      </c>
      <c r="O17" s="4">
        <v>4</v>
      </c>
      <c r="P17" s="36">
        <v>2</v>
      </c>
      <c r="Q17" s="36">
        <v>3</v>
      </c>
      <c r="R17" s="5">
        <v>5</v>
      </c>
      <c r="S17" s="30">
        <f t="shared" si="0"/>
        <v>3.3571428571428572</v>
      </c>
      <c r="T17" t="str">
        <f t="shared" si="1"/>
        <v xml:space="preserve"> </v>
      </c>
      <c r="U17" s="60">
        <f t="shared" si="2"/>
        <v>0</v>
      </c>
    </row>
    <row r="18" spans="1:21" ht="15" customHeight="1">
      <c r="A18" s="2">
        <v>16</v>
      </c>
      <c r="B18" s="3" t="s">
        <v>26</v>
      </c>
      <c r="C18" s="4">
        <v>2</v>
      </c>
      <c r="D18" s="4">
        <v>3</v>
      </c>
      <c r="E18" s="4">
        <v>2</v>
      </c>
      <c r="F18" s="4">
        <v>2</v>
      </c>
      <c r="G18" s="4">
        <v>4</v>
      </c>
      <c r="H18" s="4">
        <v>2</v>
      </c>
      <c r="I18" s="4">
        <v>3</v>
      </c>
      <c r="J18" s="4">
        <v>3</v>
      </c>
      <c r="K18" s="4">
        <v>2</v>
      </c>
      <c r="L18" s="4">
        <v>2</v>
      </c>
      <c r="M18" s="4">
        <v>3</v>
      </c>
      <c r="N18" s="4">
        <v>2</v>
      </c>
      <c r="O18" s="4">
        <v>2</v>
      </c>
      <c r="P18" s="36">
        <v>5</v>
      </c>
      <c r="Q18" s="36">
        <v>4</v>
      </c>
      <c r="R18" s="5">
        <v>5</v>
      </c>
      <c r="S18" s="30">
        <f t="shared" si="0"/>
        <v>2.6428571428571428</v>
      </c>
      <c r="T18" t="str">
        <f t="shared" si="1"/>
        <v xml:space="preserve"> </v>
      </c>
      <c r="U18" s="60">
        <f t="shared" si="2"/>
        <v>0</v>
      </c>
    </row>
    <row r="19" spans="1:21" ht="15" customHeight="1">
      <c r="A19" s="2">
        <v>17</v>
      </c>
      <c r="B19" s="3" t="s">
        <v>33</v>
      </c>
      <c r="C19" s="4">
        <v>1</v>
      </c>
      <c r="D19" s="4">
        <v>3</v>
      </c>
      <c r="E19" s="4">
        <v>2</v>
      </c>
      <c r="F19" s="4">
        <v>2</v>
      </c>
      <c r="G19" s="4">
        <v>2</v>
      </c>
      <c r="H19" s="4">
        <v>1</v>
      </c>
      <c r="I19" s="4">
        <v>2</v>
      </c>
      <c r="J19" s="4">
        <v>2</v>
      </c>
      <c r="K19" s="4">
        <v>2</v>
      </c>
      <c r="L19" s="4">
        <v>2</v>
      </c>
      <c r="M19" s="4">
        <v>2</v>
      </c>
      <c r="N19" s="4">
        <v>2</v>
      </c>
      <c r="O19" s="4">
        <v>2</v>
      </c>
      <c r="P19" s="36">
        <v>2</v>
      </c>
      <c r="Q19" s="36">
        <v>3</v>
      </c>
      <c r="R19" s="5">
        <v>5</v>
      </c>
      <c r="S19" s="30" t="str">
        <f t="shared" si="0"/>
        <v>Nedovoljan</v>
      </c>
      <c r="T19" t="str">
        <f t="shared" si="1"/>
        <v xml:space="preserve"> </v>
      </c>
      <c r="U19" s="60">
        <f t="shared" si="2"/>
        <v>2</v>
      </c>
    </row>
    <row r="20" spans="1:21" ht="15" customHeight="1">
      <c r="A20" s="2">
        <v>18</v>
      </c>
      <c r="B20" s="3" t="s">
        <v>34</v>
      </c>
      <c r="C20" s="4">
        <v>2</v>
      </c>
      <c r="D20" s="4">
        <v>4</v>
      </c>
      <c r="E20" s="4">
        <v>2</v>
      </c>
      <c r="F20" s="4">
        <v>2</v>
      </c>
      <c r="G20" s="4">
        <v>5</v>
      </c>
      <c r="H20" s="4">
        <v>2</v>
      </c>
      <c r="I20" s="4">
        <v>5</v>
      </c>
      <c r="J20" s="4">
        <v>4</v>
      </c>
      <c r="K20" s="4">
        <v>3</v>
      </c>
      <c r="L20" s="4">
        <v>3</v>
      </c>
      <c r="M20" s="4">
        <v>4</v>
      </c>
      <c r="N20" s="4">
        <v>2</v>
      </c>
      <c r="O20" s="4">
        <v>4</v>
      </c>
      <c r="P20" s="36">
        <v>2</v>
      </c>
      <c r="Q20" s="36">
        <v>5</v>
      </c>
      <c r="R20" s="5">
        <v>5</v>
      </c>
      <c r="S20" s="30">
        <f t="shared" si="0"/>
        <v>3.3571428571428572</v>
      </c>
      <c r="T20" t="str">
        <f t="shared" si="1"/>
        <v xml:space="preserve"> </v>
      </c>
      <c r="U20" s="60">
        <f t="shared" si="2"/>
        <v>0</v>
      </c>
    </row>
    <row r="21" spans="1:21" ht="15" customHeight="1">
      <c r="A21" s="2">
        <v>19</v>
      </c>
      <c r="B21" s="3" t="s">
        <v>21</v>
      </c>
      <c r="C21" s="4">
        <v>2</v>
      </c>
      <c r="D21" s="4">
        <v>2</v>
      </c>
      <c r="E21" s="4">
        <v>2</v>
      </c>
      <c r="F21" s="4">
        <v>2</v>
      </c>
      <c r="G21" s="4">
        <v>5</v>
      </c>
      <c r="H21" s="4">
        <v>2</v>
      </c>
      <c r="I21" s="4">
        <v>2</v>
      </c>
      <c r="J21" s="4">
        <v>4</v>
      </c>
      <c r="K21" s="4">
        <v>2</v>
      </c>
      <c r="L21" s="4">
        <v>2</v>
      </c>
      <c r="M21" s="4">
        <v>2</v>
      </c>
      <c r="N21" s="4">
        <v>2</v>
      </c>
      <c r="O21" s="4">
        <v>3</v>
      </c>
      <c r="P21" s="36">
        <v>2</v>
      </c>
      <c r="Q21" s="36">
        <v>5</v>
      </c>
      <c r="R21" s="5">
        <v>5</v>
      </c>
      <c r="S21" s="30">
        <f t="shared" si="0"/>
        <v>2.6428571428571428</v>
      </c>
      <c r="T21" t="str">
        <f t="shared" si="1"/>
        <v xml:space="preserve"> </v>
      </c>
      <c r="U21" s="60">
        <f t="shared" si="2"/>
        <v>0</v>
      </c>
    </row>
    <row r="22" spans="1:21" ht="15" customHeight="1">
      <c r="A22" s="2">
        <v>20</v>
      </c>
      <c r="B22" s="3" t="s">
        <v>35</v>
      </c>
      <c r="C22" s="4">
        <v>2</v>
      </c>
      <c r="D22" s="4">
        <v>5</v>
      </c>
      <c r="E22" s="4">
        <v>2</v>
      </c>
      <c r="F22" s="4">
        <v>3</v>
      </c>
      <c r="G22" s="4">
        <v>2</v>
      </c>
      <c r="H22" s="4">
        <v>2</v>
      </c>
      <c r="I22" s="4">
        <v>5</v>
      </c>
      <c r="J22" s="4">
        <v>4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36">
        <v>2</v>
      </c>
      <c r="Q22" s="36">
        <v>6</v>
      </c>
      <c r="R22" s="5">
        <v>5</v>
      </c>
      <c r="S22" s="30">
        <f t="shared" si="0"/>
        <v>2.8571428571428572</v>
      </c>
      <c r="T22" t="str">
        <f t="shared" si="1"/>
        <v>Ukor od. starešine</v>
      </c>
      <c r="U22" s="60">
        <f t="shared" si="2"/>
        <v>0</v>
      </c>
    </row>
    <row r="23" spans="1:21" ht="15" customHeight="1">
      <c r="A23" s="2">
        <v>21</v>
      </c>
      <c r="B23" s="3" t="s">
        <v>36</v>
      </c>
      <c r="C23" s="4">
        <v>3</v>
      </c>
      <c r="D23" s="4">
        <v>2</v>
      </c>
      <c r="E23" s="4">
        <v>3</v>
      </c>
      <c r="F23" s="4">
        <v>4</v>
      </c>
      <c r="G23" s="4">
        <v>4</v>
      </c>
      <c r="H23" s="4">
        <v>2</v>
      </c>
      <c r="I23" s="4">
        <v>5</v>
      </c>
      <c r="J23" s="4">
        <v>5</v>
      </c>
      <c r="K23" s="4">
        <v>2</v>
      </c>
      <c r="L23" s="4">
        <v>3</v>
      </c>
      <c r="M23" s="4">
        <v>3</v>
      </c>
      <c r="N23" s="4">
        <v>4</v>
      </c>
      <c r="O23" s="4">
        <v>4</v>
      </c>
      <c r="P23" s="36">
        <v>3</v>
      </c>
      <c r="Q23" s="36">
        <v>7</v>
      </c>
      <c r="R23" s="5">
        <v>5</v>
      </c>
      <c r="S23" s="30">
        <f t="shared" si="0"/>
        <v>3.5</v>
      </c>
      <c r="T23" t="str">
        <f t="shared" si="1"/>
        <v>Ukor od. starešine</v>
      </c>
      <c r="U23" s="60">
        <f t="shared" si="2"/>
        <v>0</v>
      </c>
    </row>
    <row r="24" spans="1:21" ht="15" customHeight="1">
      <c r="A24" s="2">
        <v>22</v>
      </c>
      <c r="B24" s="3" t="s">
        <v>37</v>
      </c>
      <c r="C24" s="4">
        <v>2</v>
      </c>
      <c r="D24" s="4">
        <v>2</v>
      </c>
      <c r="E24" s="4">
        <v>2</v>
      </c>
      <c r="F24" s="4">
        <v>2</v>
      </c>
      <c r="G24" s="4">
        <v>5</v>
      </c>
      <c r="H24" s="4">
        <v>3</v>
      </c>
      <c r="I24" s="4">
        <v>5</v>
      </c>
      <c r="J24" s="4">
        <v>5</v>
      </c>
      <c r="K24" s="4">
        <v>2</v>
      </c>
      <c r="L24" s="4">
        <v>4</v>
      </c>
      <c r="M24" s="4">
        <v>3</v>
      </c>
      <c r="N24" s="4">
        <v>2</v>
      </c>
      <c r="O24" s="4">
        <v>2</v>
      </c>
      <c r="P24" s="36">
        <v>4</v>
      </c>
      <c r="Q24" s="36">
        <v>8</v>
      </c>
      <c r="R24" s="5">
        <v>5</v>
      </c>
      <c r="S24" s="30">
        <f t="shared" si="0"/>
        <v>3.1428571428571428</v>
      </c>
      <c r="T24" t="str">
        <f t="shared" si="1"/>
        <v>Ukor od. starešine</v>
      </c>
      <c r="U24" s="60">
        <f t="shared" si="2"/>
        <v>0</v>
      </c>
    </row>
    <row r="25" spans="1:21" ht="15" customHeight="1">
      <c r="A25" s="2">
        <v>23</v>
      </c>
      <c r="B25" s="3" t="s">
        <v>38</v>
      </c>
      <c r="C25" s="4">
        <v>2</v>
      </c>
      <c r="D25" s="4">
        <v>2</v>
      </c>
      <c r="E25" s="4">
        <v>2</v>
      </c>
      <c r="F25" s="4">
        <v>2</v>
      </c>
      <c r="G25" s="4">
        <v>3</v>
      </c>
      <c r="H25" s="4">
        <v>2</v>
      </c>
      <c r="I25" s="4">
        <v>2</v>
      </c>
      <c r="J25" s="4">
        <v>3</v>
      </c>
      <c r="K25" s="4">
        <v>2</v>
      </c>
      <c r="L25" s="4">
        <v>2</v>
      </c>
      <c r="M25" s="4">
        <v>2</v>
      </c>
      <c r="N25" s="4">
        <v>2</v>
      </c>
      <c r="O25" s="4">
        <v>2</v>
      </c>
      <c r="P25" s="36">
        <v>5</v>
      </c>
      <c r="Q25" s="36">
        <v>9</v>
      </c>
      <c r="R25" s="5">
        <v>5</v>
      </c>
      <c r="S25" s="30">
        <f t="shared" si="0"/>
        <v>2.3571428571428572</v>
      </c>
      <c r="T25" t="str">
        <f t="shared" si="1"/>
        <v>Ukor od. starešine</v>
      </c>
      <c r="U25" s="60">
        <f t="shared" si="2"/>
        <v>0</v>
      </c>
    </row>
    <row r="26" spans="1:21" ht="15" customHeight="1">
      <c r="A26" s="2">
        <v>24</v>
      </c>
      <c r="B26" s="3" t="s">
        <v>39</v>
      </c>
      <c r="C26" s="4">
        <v>2</v>
      </c>
      <c r="D26" s="4">
        <v>2</v>
      </c>
      <c r="E26" s="4">
        <v>2</v>
      </c>
      <c r="F26" s="4">
        <v>3</v>
      </c>
      <c r="G26" s="4">
        <v>3</v>
      </c>
      <c r="H26" s="4">
        <v>2</v>
      </c>
      <c r="I26" s="4">
        <v>5</v>
      </c>
      <c r="J26" s="4">
        <v>5</v>
      </c>
      <c r="K26" s="4">
        <v>2</v>
      </c>
      <c r="L26" s="4">
        <v>3</v>
      </c>
      <c r="M26" s="4">
        <v>3</v>
      </c>
      <c r="N26" s="4">
        <v>2</v>
      </c>
      <c r="O26" s="4">
        <v>2</v>
      </c>
      <c r="P26" s="36">
        <v>6</v>
      </c>
      <c r="Q26" s="36">
        <v>2</v>
      </c>
      <c r="R26" s="5">
        <v>5</v>
      </c>
      <c r="S26" s="30">
        <f t="shared" si="0"/>
        <v>2.9285714285714284</v>
      </c>
      <c r="T26" t="str">
        <f t="shared" si="1"/>
        <v xml:space="preserve"> </v>
      </c>
      <c r="U26" s="60">
        <f t="shared" si="2"/>
        <v>0</v>
      </c>
    </row>
    <row r="27" spans="1:21" ht="15" customHeight="1">
      <c r="A27" s="2">
        <v>25</v>
      </c>
      <c r="B27" s="3" t="s">
        <v>40</v>
      </c>
      <c r="C27" s="4">
        <v>2</v>
      </c>
      <c r="D27" s="4">
        <v>5</v>
      </c>
      <c r="E27" s="4">
        <v>3</v>
      </c>
      <c r="F27" s="4">
        <v>4</v>
      </c>
      <c r="G27" s="4">
        <v>2</v>
      </c>
      <c r="H27" s="4">
        <v>2</v>
      </c>
      <c r="I27" s="4">
        <v>3</v>
      </c>
      <c r="J27" s="4">
        <v>4</v>
      </c>
      <c r="K27" s="4">
        <v>2</v>
      </c>
      <c r="L27" s="4">
        <v>2</v>
      </c>
      <c r="M27" s="4">
        <v>3</v>
      </c>
      <c r="N27" s="4">
        <v>3</v>
      </c>
      <c r="O27" s="4">
        <v>2</v>
      </c>
      <c r="P27" s="36">
        <v>4</v>
      </c>
      <c r="Q27" s="36">
        <v>3</v>
      </c>
      <c r="R27" s="5">
        <v>5</v>
      </c>
      <c r="S27" s="30">
        <f t="shared" si="0"/>
        <v>3</v>
      </c>
      <c r="T27" t="str">
        <f t="shared" si="1"/>
        <v xml:space="preserve"> </v>
      </c>
      <c r="U27" s="60">
        <f t="shared" si="2"/>
        <v>0</v>
      </c>
    </row>
    <row r="28" spans="1:21" ht="15" customHeight="1">
      <c r="A28" s="2">
        <v>26</v>
      </c>
      <c r="B28" s="3" t="s">
        <v>41</v>
      </c>
      <c r="C28" s="4">
        <v>3</v>
      </c>
      <c r="D28" s="4">
        <v>3</v>
      </c>
      <c r="E28" s="4">
        <v>4</v>
      </c>
      <c r="F28" s="4">
        <v>5</v>
      </c>
      <c r="G28" s="4">
        <v>5</v>
      </c>
      <c r="H28" s="4">
        <v>3</v>
      </c>
      <c r="I28" s="4">
        <v>4</v>
      </c>
      <c r="J28" s="4">
        <v>5</v>
      </c>
      <c r="K28" s="4">
        <v>3</v>
      </c>
      <c r="L28" s="4">
        <v>4</v>
      </c>
      <c r="M28" s="4">
        <v>5</v>
      </c>
      <c r="N28" s="4">
        <v>5</v>
      </c>
      <c r="O28" s="4">
        <v>5</v>
      </c>
      <c r="P28" s="36">
        <v>4</v>
      </c>
      <c r="Q28" s="36">
        <v>4</v>
      </c>
      <c r="R28" s="5">
        <v>5</v>
      </c>
      <c r="S28" s="30">
        <f t="shared" si="0"/>
        <v>4.2142857142857144</v>
      </c>
      <c r="T28" t="str">
        <f t="shared" si="1"/>
        <v xml:space="preserve"> </v>
      </c>
      <c r="U28" s="60">
        <f t="shared" si="2"/>
        <v>0</v>
      </c>
    </row>
    <row r="29" spans="1:21" ht="15" customHeight="1">
      <c r="A29" s="2">
        <v>27</v>
      </c>
      <c r="B29" s="3" t="s">
        <v>42</v>
      </c>
      <c r="C29" s="4">
        <v>2</v>
      </c>
      <c r="D29" s="4">
        <v>4</v>
      </c>
      <c r="E29" s="4">
        <v>2</v>
      </c>
      <c r="F29" s="4">
        <v>2</v>
      </c>
      <c r="G29" s="4">
        <v>3</v>
      </c>
      <c r="H29" s="4">
        <v>2</v>
      </c>
      <c r="I29" s="4">
        <v>4</v>
      </c>
      <c r="J29" s="4">
        <v>4</v>
      </c>
      <c r="K29" s="4">
        <v>2</v>
      </c>
      <c r="L29" s="4">
        <v>2</v>
      </c>
      <c r="M29" s="4">
        <v>3</v>
      </c>
      <c r="N29" s="4">
        <v>2</v>
      </c>
      <c r="O29" s="4">
        <v>3</v>
      </c>
      <c r="P29" s="36">
        <v>4</v>
      </c>
      <c r="Q29" s="36">
        <v>13</v>
      </c>
      <c r="R29" s="5">
        <v>5</v>
      </c>
      <c r="S29" s="30">
        <f t="shared" si="0"/>
        <v>2.8571428571428572</v>
      </c>
      <c r="T29" t="str">
        <f t="shared" si="1"/>
        <v>Ukor od. starešine</v>
      </c>
      <c r="U29" s="60">
        <f t="shared" si="2"/>
        <v>0</v>
      </c>
    </row>
    <row r="30" spans="1:21" ht="15" customHeight="1">
      <c r="A30" s="2">
        <v>28</v>
      </c>
      <c r="B30" s="3" t="s">
        <v>26</v>
      </c>
      <c r="C30" s="4">
        <v>3</v>
      </c>
      <c r="D30" s="4">
        <v>2</v>
      </c>
      <c r="E30" s="4">
        <v>4</v>
      </c>
      <c r="F30" s="4">
        <v>3</v>
      </c>
      <c r="G30" s="4">
        <v>4</v>
      </c>
      <c r="H30" s="4">
        <v>3</v>
      </c>
      <c r="I30" s="4">
        <v>4</v>
      </c>
      <c r="J30" s="4">
        <v>5</v>
      </c>
      <c r="K30" s="4">
        <v>2</v>
      </c>
      <c r="L30" s="4">
        <v>2</v>
      </c>
      <c r="M30" s="4">
        <v>3</v>
      </c>
      <c r="N30" s="4">
        <v>4</v>
      </c>
      <c r="O30" s="4">
        <v>3</v>
      </c>
      <c r="P30" s="36">
        <v>5</v>
      </c>
      <c r="Q30" s="36">
        <v>2</v>
      </c>
      <c r="R30" s="5">
        <v>5</v>
      </c>
      <c r="S30" s="30">
        <f t="shared" si="0"/>
        <v>3.3571428571428572</v>
      </c>
      <c r="T30" t="str">
        <f t="shared" si="1"/>
        <v xml:space="preserve"> </v>
      </c>
      <c r="U30" s="60">
        <f t="shared" si="2"/>
        <v>0</v>
      </c>
    </row>
    <row r="31" spans="1:21" ht="15" customHeight="1">
      <c r="A31" s="2">
        <v>29</v>
      </c>
      <c r="B31" s="3" t="s">
        <v>43</v>
      </c>
      <c r="C31" s="4">
        <v>3</v>
      </c>
      <c r="D31" s="4">
        <v>3</v>
      </c>
      <c r="E31" s="4">
        <v>2</v>
      </c>
      <c r="F31" s="4">
        <v>4</v>
      </c>
      <c r="G31" s="4">
        <v>4</v>
      </c>
      <c r="H31" s="4">
        <v>2</v>
      </c>
      <c r="I31" s="4">
        <v>5</v>
      </c>
      <c r="J31" s="4">
        <v>5</v>
      </c>
      <c r="K31" s="4">
        <v>3</v>
      </c>
      <c r="L31" s="4">
        <v>3</v>
      </c>
      <c r="M31" s="4">
        <v>3</v>
      </c>
      <c r="N31" s="4">
        <v>3</v>
      </c>
      <c r="O31" s="4">
        <v>4</v>
      </c>
      <c r="P31" s="36">
        <v>5</v>
      </c>
      <c r="Q31" s="36">
        <v>3</v>
      </c>
      <c r="R31" s="5">
        <v>5</v>
      </c>
      <c r="S31" s="30">
        <f t="shared" si="0"/>
        <v>3.5</v>
      </c>
      <c r="T31" t="str">
        <f t="shared" si="1"/>
        <v xml:space="preserve"> </v>
      </c>
      <c r="U31" s="60">
        <f t="shared" si="2"/>
        <v>0</v>
      </c>
    </row>
    <row r="32" spans="1:21" ht="15" customHeight="1">
      <c r="A32" s="2">
        <v>30</v>
      </c>
      <c r="B32" s="3" t="s">
        <v>44</v>
      </c>
      <c r="C32" s="4">
        <v>4</v>
      </c>
      <c r="D32" s="4">
        <v>4</v>
      </c>
      <c r="E32" s="4">
        <v>5</v>
      </c>
      <c r="F32" s="4">
        <v>5</v>
      </c>
      <c r="G32" s="4">
        <v>5</v>
      </c>
      <c r="H32" s="4">
        <v>3</v>
      </c>
      <c r="I32" s="4">
        <v>4</v>
      </c>
      <c r="J32" s="4">
        <v>5</v>
      </c>
      <c r="K32" s="4">
        <v>4</v>
      </c>
      <c r="L32" s="4">
        <v>4</v>
      </c>
      <c r="M32" s="4">
        <v>5</v>
      </c>
      <c r="N32" s="4">
        <v>5</v>
      </c>
      <c r="O32" s="4">
        <v>5</v>
      </c>
      <c r="P32" s="37">
        <v>8</v>
      </c>
      <c r="Q32" s="36">
        <v>4</v>
      </c>
      <c r="R32" s="5">
        <v>5</v>
      </c>
      <c r="S32" s="30">
        <f t="shared" si="0"/>
        <v>4.5</v>
      </c>
      <c r="T32" t="str">
        <f t="shared" si="1"/>
        <v xml:space="preserve"> </v>
      </c>
      <c r="U32" s="60">
        <f t="shared" si="2"/>
        <v>0</v>
      </c>
    </row>
    <row r="33" spans="1:18" ht="15" customHeight="1">
      <c r="B33" s="38" t="s">
        <v>86</v>
      </c>
      <c r="C33" s="39">
        <f>COUNTIF(C3:C32,1)</f>
        <v>3</v>
      </c>
      <c r="D33" s="39">
        <f t="shared" ref="D33:O33" si="3">COUNTIF(D3:D32,1)</f>
        <v>1</v>
      </c>
      <c r="E33" s="39">
        <f t="shared" si="3"/>
        <v>1</v>
      </c>
      <c r="F33" s="39">
        <f t="shared" si="3"/>
        <v>0</v>
      </c>
      <c r="G33" s="39">
        <f t="shared" si="3"/>
        <v>0</v>
      </c>
      <c r="H33" s="39">
        <f t="shared" si="3"/>
        <v>2</v>
      </c>
      <c r="I33" s="39">
        <f t="shared" si="3"/>
        <v>0</v>
      </c>
      <c r="J33" s="39">
        <f t="shared" si="3"/>
        <v>0</v>
      </c>
      <c r="K33" s="39">
        <f t="shared" si="3"/>
        <v>1</v>
      </c>
      <c r="L33" s="39">
        <f t="shared" si="3"/>
        <v>0</v>
      </c>
      <c r="M33" s="39">
        <f t="shared" si="3"/>
        <v>0</v>
      </c>
      <c r="N33" s="39">
        <f t="shared" si="3"/>
        <v>2</v>
      </c>
      <c r="O33" s="39">
        <f t="shared" si="3"/>
        <v>0</v>
      </c>
      <c r="P33" s="49"/>
      <c r="Q33" s="50"/>
      <c r="R33" s="44"/>
    </row>
    <row r="34" spans="1:18" ht="15" customHeight="1">
      <c r="B34" s="38" t="s">
        <v>85</v>
      </c>
      <c r="C34" s="39">
        <f>COUNTIF(C3:C32,"&gt;1")</f>
        <v>27</v>
      </c>
      <c r="D34" s="39">
        <f t="shared" ref="D34:O34" si="4">COUNTIF(D3:D32,"&gt;1")</f>
        <v>29</v>
      </c>
      <c r="E34" s="39">
        <f t="shared" si="4"/>
        <v>29</v>
      </c>
      <c r="F34" s="39">
        <f t="shared" si="4"/>
        <v>30</v>
      </c>
      <c r="G34" s="39">
        <f t="shared" si="4"/>
        <v>30</v>
      </c>
      <c r="H34" s="39">
        <f t="shared" si="4"/>
        <v>28</v>
      </c>
      <c r="I34" s="39">
        <f t="shared" si="4"/>
        <v>30</v>
      </c>
      <c r="J34" s="39">
        <f t="shared" si="4"/>
        <v>30</v>
      </c>
      <c r="K34" s="39">
        <f t="shared" si="4"/>
        <v>29</v>
      </c>
      <c r="L34" s="39">
        <f t="shared" si="4"/>
        <v>30</v>
      </c>
      <c r="M34" s="39">
        <f t="shared" si="4"/>
        <v>30</v>
      </c>
      <c r="N34" s="39">
        <f t="shared" si="4"/>
        <v>28</v>
      </c>
      <c r="O34" s="39">
        <f t="shared" si="4"/>
        <v>30</v>
      </c>
      <c r="P34" s="47"/>
      <c r="Q34" s="48"/>
      <c r="R34" s="11"/>
    </row>
    <row r="35" spans="1:18" ht="15" customHeight="1">
      <c r="B35" s="14" t="s">
        <v>51</v>
      </c>
      <c r="C35" s="15">
        <f>AVERAGE(C3:C32)</f>
        <v>2.3333333333333335</v>
      </c>
      <c r="D35" s="15">
        <f t="shared" ref="D35:O35" si="5">AVERAGE(D3:D32)</f>
        <v>3.0666666666666669</v>
      </c>
      <c r="E35" s="15">
        <f t="shared" si="5"/>
        <v>2.8</v>
      </c>
      <c r="F35" s="15">
        <f t="shared" si="5"/>
        <v>2.9</v>
      </c>
      <c r="G35" s="15">
        <f t="shared" si="5"/>
        <v>3.5333333333333332</v>
      </c>
      <c r="H35" s="15">
        <f t="shared" si="5"/>
        <v>2.3666666666666667</v>
      </c>
      <c r="I35" s="15">
        <f t="shared" si="5"/>
        <v>3.7333333333333334</v>
      </c>
      <c r="J35" s="15">
        <f t="shared" si="5"/>
        <v>4</v>
      </c>
      <c r="K35" s="15">
        <f t="shared" si="5"/>
        <v>2.3666666666666667</v>
      </c>
      <c r="L35" s="15">
        <f t="shared" si="5"/>
        <v>2.6</v>
      </c>
      <c r="M35" s="15">
        <f t="shared" si="5"/>
        <v>2.9666666666666668</v>
      </c>
      <c r="N35" s="15">
        <f t="shared" si="5"/>
        <v>2.7666666666666666</v>
      </c>
      <c r="O35" s="15">
        <f t="shared" si="5"/>
        <v>3.1666666666666665</v>
      </c>
      <c r="P35" s="47"/>
      <c r="Q35" s="48"/>
      <c r="R35" s="17"/>
    </row>
    <row r="36" spans="1:18" ht="15" customHeight="1">
      <c r="R36" s="40"/>
    </row>
    <row r="38" spans="1:18" ht="15" customHeight="1">
      <c r="A38" s="31" t="s">
        <v>65</v>
      </c>
      <c r="B38" s="32" t="s">
        <v>89</v>
      </c>
    </row>
    <row r="39" spans="1:18" ht="15" customHeight="1">
      <c r="A39" s="31" t="s">
        <v>66</v>
      </c>
      <c r="B39" s="32" t="s">
        <v>88</v>
      </c>
    </row>
    <row r="40" spans="1:18" ht="15" customHeight="1">
      <c r="A40" s="31" t="s">
        <v>67</v>
      </c>
      <c r="B40" s="32" t="s">
        <v>93</v>
      </c>
    </row>
    <row r="41" spans="1:18" ht="15" customHeight="1">
      <c r="A41" s="31" t="s">
        <v>68</v>
      </c>
      <c r="B41" s="32" t="s">
        <v>90</v>
      </c>
    </row>
    <row r="42" spans="1:18" ht="15" customHeight="1">
      <c r="A42" s="31" t="s">
        <v>69</v>
      </c>
      <c r="B42" s="32" t="s">
        <v>114</v>
      </c>
      <c r="C42" s="64">
        <f>COUNTIF(S3:S32,"&gt;=4,5")</f>
        <v>2</v>
      </c>
    </row>
    <row r="43" spans="1:18" ht="15" customHeight="1">
      <c r="A43" s="31" t="s">
        <v>71</v>
      </c>
      <c r="B43" s="32" t="s">
        <v>115</v>
      </c>
      <c r="C43" s="64">
        <f>COUNTIF(S3:S32,"&gt;=3,50")-C42</f>
        <v>7</v>
      </c>
    </row>
    <row r="44" spans="1:18" ht="15" customHeight="1">
      <c r="A44" s="31" t="s">
        <v>72</v>
      </c>
      <c r="B44" s="32" t="s">
        <v>116</v>
      </c>
      <c r="C44" s="64">
        <f>COUNTIF(S3:S32,"&gt;=2,5")-(C42+C43)</f>
        <v>13</v>
      </c>
    </row>
    <row r="45" spans="1:18" ht="15" customHeight="1">
      <c r="A45" s="31" t="s">
        <v>77</v>
      </c>
      <c r="B45" s="32" t="s">
        <v>117</v>
      </c>
      <c r="C45" s="64">
        <f>30-C42-C43-C44-C46</f>
        <v>5</v>
      </c>
    </row>
    <row r="46" spans="1:18" ht="15" customHeight="1">
      <c r="A46" s="31" t="s">
        <v>81</v>
      </c>
      <c r="B46" s="32" t="s">
        <v>118</v>
      </c>
      <c r="C46" s="64">
        <f>COUNTIF(U3:U32,"&gt;0")</f>
        <v>3</v>
      </c>
    </row>
  </sheetData>
  <mergeCells count="18">
    <mergeCell ref="F1:F2"/>
    <mergeCell ref="A1:A2"/>
    <mergeCell ref="B1:B2"/>
    <mergeCell ref="C1:C2"/>
    <mergeCell ref="D1:D2"/>
    <mergeCell ref="E1:E2"/>
    <mergeCell ref="S1:S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Q1"/>
    <mergeCell ref="R1:R2"/>
  </mergeCells>
  <conditionalFormatting sqref="C3:O32">
    <cfRule type="cellIs" dxfId="0" priority="1" stopIfTrue="1" operator="equal">
      <formula>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1"/>
  </sheetPr>
  <dimension ref="A1:K84"/>
  <sheetViews>
    <sheetView topLeftCell="A10" workbookViewId="0">
      <selection activeCell="G18" sqref="G18"/>
    </sheetView>
  </sheetViews>
  <sheetFormatPr defaultRowHeight="12.75"/>
  <cols>
    <col min="1" max="1" width="8.42578125" style="65" customWidth="1"/>
    <col min="2" max="2" width="27.28515625" style="65" customWidth="1"/>
    <col min="3" max="3" width="11.42578125" style="65" customWidth="1"/>
    <col min="4" max="4" width="11.85546875" style="65" customWidth="1"/>
    <col min="5" max="6" width="10.42578125" style="65" customWidth="1"/>
    <col min="7" max="8" width="12.28515625" style="65" customWidth="1"/>
    <col min="9" max="9" width="15.85546875" style="65" customWidth="1"/>
    <col min="10" max="10" width="13.85546875" style="65" customWidth="1"/>
    <col min="11" max="11" width="0.28515625" style="65" hidden="1" customWidth="1"/>
    <col min="12" max="258" width="9.140625" style="65"/>
    <col min="259" max="259" width="27.28515625" style="65" customWidth="1"/>
    <col min="260" max="260" width="11.42578125" style="65" customWidth="1"/>
    <col min="261" max="261" width="11.85546875" style="65" customWidth="1"/>
    <col min="262" max="262" width="10.42578125" style="65" customWidth="1"/>
    <col min="263" max="263" width="12.28515625" style="65" customWidth="1"/>
    <col min="264" max="264" width="14.5703125" style="65" customWidth="1"/>
    <col min="265" max="265" width="13.85546875" style="65" customWidth="1"/>
    <col min="266" max="266" width="11.7109375" style="65" customWidth="1"/>
    <col min="267" max="267" width="0" style="65" hidden="1" customWidth="1"/>
    <col min="268" max="514" width="9.140625" style="65"/>
    <col min="515" max="515" width="27.28515625" style="65" customWidth="1"/>
    <col min="516" max="516" width="11.42578125" style="65" customWidth="1"/>
    <col min="517" max="517" width="11.85546875" style="65" customWidth="1"/>
    <col min="518" max="518" width="10.42578125" style="65" customWidth="1"/>
    <col min="519" max="519" width="12.28515625" style="65" customWidth="1"/>
    <col min="520" max="520" width="14.5703125" style="65" customWidth="1"/>
    <col min="521" max="521" width="13.85546875" style="65" customWidth="1"/>
    <col min="522" max="522" width="11.7109375" style="65" customWidth="1"/>
    <col min="523" max="523" width="0" style="65" hidden="1" customWidth="1"/>
    <col min="524" max="770" width="9.140625" style="65"/>
    <col min="771" max="771" width="27.28515625" style="65" customWidth="1"/>
    <col min="772" max="772" width="11.42578125" style="65" customWidth="1"/>
    <col min="773" max="773" width="11.85546875" style="65" customWidth="1"/>
    <col min="774" max="774" width="10.42578125" style="65" customWidth="1"/>
    <col min="775" max="775" width="12.28515625" style="65" customWidth="1"/>
    <col min="776" max="776" width="14.5703125" style="65" customWidth="1"/>
    <col min="777" max="777" width="13.85546875" style="65" customWidth="1"/>
    <col min="778" max="778" width="11.7109375" style="65" customWidth="1"/>
    <col min="779" max="779" width="0" style="65" hidden="1" customWidth="1"/>
    <col min="780" max="1026" width="9.140625" style="65"/>
    <col min="1027" max="1027" width="27.28515625" style="65" customWidth="1"/>
    <col min="1028" max="1028" width="11.42578125" style="65" customWidth="1"/>
    <col min="1029" max="1029" width="11.85546875" style="65" customWidth="1"/>
    <col min="1030" max="1030" width="10.42578125" style="65" customWidth="1"/>
    <col min="1031" max="1031" width="12.28515625" style="65" customWidth="1"/>
    <col min="1032" max="1032" width="14.5703125" style="65" customWidth="1"/>
    <col min="1033" max="1033" width="13.85546875" style="65" customWidth="1"/>
    <col min="1034" max="1034" width="11.7109375" style="65" customWidth="1"/>
    <col min="1035" max="1035" width="0" style="65" hidden="1" customWidth="1"/>
    <col min="1036" max="1282" width="9.140625" style="65"/>
    <col min="1283" max="1283" width="27.28515625" style="65" customWidth="1"/>
    <col min="1284" max="1284" width="11.42578125" style="65" customWidth="1"/>
    <col min="1285" max="1285" width="11.85546875" style="65" customWidth="1"/>
    <col min="1286" max="1286" width="10.42578125" style="65" customWidth="1"/>
    <col min="1287" max="1287" width="12.28515625" style="65" customWidth="1"/>
    <col min="1288" max="1288" width="14.5703125" style="65" customWidth="1"/>
    <col min="1289" max="1289" width="13.85546875" style="65" customWidth="1"/>
    <col min="1290" max="1290" width="11.7109375" style="65" customWidth="1"/>
    <col min="1291" max="1291" width="0" style="65" hidden="1" customWidth="1"/>
    <col min="1292" max="1538" width="9.140625" style="65"/>
    <col min="1539" max="1539" width="27.28515625" style="65" customWidth="1"/>
    <col min="1540" max="1540" width="11.42578125" style="65" customWidth="1"/>
    <col min="1541" max="1541" width="11.85546875" style="65" customWidth="1"/>
    <col min="1542" max="1542" width="10.42578125" style="65" customWidth="1"/>
    <col min="1543" max="1543" width="12.28515625" style="65" customWidth="1"/>
    <col min="1544" max="1544" width="14.5703125" style="65" customWidth="1"/>
    <col min="1545" max="1545" width="13.85546875" style="65" customWidth="1"/>
    <col min="1546" max="1546" width="11.7109375" style="65" customWidth="1"/>
    <col min="1547" max="1547" width="0" style="65" hidden="1" customWidth="1"/>
    <col min="1548" max="1794" width="9.140625" style="65"/>
    <col min="1795" max="1795" width="27.28515625" style="65" customWidth="1"/>
    <col min="1796" max="1796" width="11.42578125" style="65" customWidth="1"/>
    <col min="1797" max="1797" width="11.85546875" style="65" customWidth="1"/>
    <col min="1798" max="1798" width="10.42578125" style="65" customWidth="1"/>
    <col min="1799" max="1799" width="12.28515625" style="65" customWidth="1"/>
    <col min="1800" max="1800" width="14.5703125" style="65" customWidth="1"/>
    <col min="1801" max="1801" width="13.85546875" style="65" customWidth="1"/>
    <col min="1802" max="1802" width="11.7109375" style="65" customWidth="1"/>
    <col min="1803" max="1803" width="0" style="65" hidden="1" customWidth="1"/>
    <col min="1804" max="2050" width="9.140625" style="65"/>
    <col min="2051" max="2051" width="27.28515625" style="65" customWidth="1"/>
    <col min="2052" max="2052" width="11.42578125" style="65" customWidth="1"/>
    <col min="2053" max="2053" width="11.85546875" style="65" customWidth="1"/>
    <col min="2054" max="2054" width="10.42578125" style="65" customWidth="1"/>
    <col min="2055" max="2055" width="12.28515625" style="65" customWidth="1"/>
    <col min="2056" max="2056" width="14.5703125" style="65" customWidth="1"/>
    <col min="2057" max="2057" width="13.85546875" style="65" customWidth="1"/>
    <col min="2058" max="2058" width="11.7109375" style="65" customWidth="1"/>
    <col min="2059" max="2059" width="0" style="65" hidden="1" customWidth="1"/>
    <col min="2060" max="2306" width="9.140625" style="65"/>
    <col min="2307" max="2307" width="27.28515625" style="65" customWidth="1"/>
    <col min="2308" max="2308" width="11.42578125" style="65" customWidth="1"/>
    <col min="2309" max="2309" width="11.85546875" style="65" customWidth="1"/>
    <col min="2310" max="2310" width="10.42578125" style="65" customWidth="1"/>
    <col min="2311" max="2311" width="12.28515625" style="65" customWidth="1"/>
    <col min="2312" max="2312" width="14.5703125" style="65" customWidth="1"/>
    <col min="2313" max="2313" width="13.85546875" style="65" customWidth="1"/>
    <col min="2314" max="2314" width="11.7109375" style="65" customWidth="1"/>
    <col min="2315" max="2315" width="0" style="65" hidden="1" customWidth="1"/>
    <col min="2316" max="2562" width="9.140625" style="65"/>
    <col min="2563" max="2563" width="27.28515625" style="65" customWidth="1"/>
    <col min="2564" max="2564" width="11.42578125" style="65" customWidth="1"/>
    <col min="2565" max="2565" width="11.85546875" style="65" customWidth="1"/>
    <col min="2566" max="2566" width="10.42578125" style="65" customWidth="1"/>
    <col min="2567" max="2567" width="12.28515625" style="65" customWidth="1"/>
    <col min="2568" max="2568" width="14.5703125" style="65" customWidth="1"/>
    <col min="2569" max="2569" width="13.85546875" style="65" customWidth="1"/>
    <col min="2570" max="2570" width="11.7109375" style="65" customWidth="1"/>
    <col min="2571" max="2571" width="0" style="65" hidden="1" customWidth="1"/>
    <col min="2572" max="2818" width="9.140625" style="65"/>
    <col min="2819" max="2819" width="27.28515625" style="65" customWidth="1"/>
    <col min="2820" max="2820" width="11.42578125" style="65" customWidth="1"/>
    <col min="2821" max="2821" width="11.85546875" style="65" customWidth="1"/>
    <col min="2822" max="2822" width="10.42578125" style="65" customWidth="1"/>
    <col min="2823" max="2823" width="12.28515625" style="65" customWidth="1"/>
    <col min="2824" max="2824" width="14.5703125" style="65" customWidth="1"/>
    <col min="2825" max="2825" width="13.85546875" style="65" customWidth="1"/>
    <col min="2826" max="2826" width="11.7109375" style="65" customWidth="1"/>
    <col min="2827" max="2827" width="0" style="65" hidden="1" customWidth="1"/>
    <col min="2828" max="3074" width="9.140625" style="65"/>
    <col min="3075" max="3075" width="27.28515625" style="65" customWidth="1"/>
    <col min="3076" max="3076" width="11.42578125" style="65" customWidth="1"/>
    <col min="3077" max="3077" width="11.85546875" style="65" customWidth="1"/>
    <col min="3078" max="3078" width="10.42578125" style="65" customWidth="1"/>
    <col min="3079" max="3079" width="12.28515625" style="65" customWidth="1"/>
    <col min="3080" max="3080" width="14.5703125" style="65" customWidth="1"/>
    <col min="3081" max="3081" width="13.85546875" style="65" customWidth="1"/>
    <col min="3082" max="3082" width="11.7109375" style="65" customWidth="1"/>
    <col min="3083" max="3083" width="0" style="65" hidden="1" customWidth="1"/>
    <col min="3084" max="3330" width="9.140625" style="65"/>
    <col min="3331" max="3331" width="27.28515625" style="65" customWidth="1"/>
    <col min="3332" max="3332" width="11.42578125" style="65" customWidth="1"/>
    <col min="3333" max="3333" width="11.85546875" style="65" customWidth="1"/>
    <col min="3334" max="3334" width="10.42578125" style="65" customWidth="1"/>
    <col min="3335" max="3335" width="12.28515625" style="65" customWidth="1"/>
    <col min="3336" max="3336" width="14.5703125" style="65" customWidth="1"/>
    <col min="3337" max="3337" width="13.85546875" style="65" customWidth="1"/>
    <col min="3338" max="3338" width="11.7109375" style="65" customWidth="1"/>
    <col min="3339" max="3339" width="0" style="65" hidden="1" customWidth="1"/>
    <col min="3340" max="3586" width="9.140625" style="65"/>
    <col min="3587" max="3587" width="27.28515625" style="65" customWidth="1"/>
    <col min="3588" max="3588" width="11.42578125" style="65" customWidth="1"/>
    <col min="3589" max="3589" width="11.85546875" style="65" customWidth="1"/>
    <col min="3590" max="3590" width="10.42578125" style="65" customWidth="1"/>
    <col min="3591" max="3591" width="12.28515625" style="65" customWidth="1"/>
    <col min="3592" max="3592" width="14.5703125" style="65" customWidth="1"/>
    <col min="3593" max="3593" width="13.85546875" style="65" customWidth="1"/>
    <col min="3594" max="3594" width="11.7109375" style="65" customWidth="1"/>
    <col min="3595" max="3595" width="0" style="65" hidden="1" customWidth="1"/>
    <col min="3596" max="3842" width="9.140625" style="65"/>
    <col min="3843" max="3843" width="27.28515625" style="65" customWidth="1"/>
    <col min="3844" max="3844" width="11.42578125" style="65" customWidth="1"/>
    <col min="3845" max="3845" width="11.85546875" style="65" customWidth="1"/>
    <col min="3846" max="3846" width="10.42578125" style="65" customWidth="1"/>
    <col min="3847" max="3847" width="12.28515625" style="65" customWidth="1"/>
    <col min="3848" max="3848" width="14.5703125" style="65" customWidth="1"/>
    <col min="3849" max="3849" width="13.85546875" style="65" customWidth="1"/>
    <col min="3850" max="3850" width="11.7109375" style="65" customWidth="1"/>
    <col min="3851" max="3851" width="0" style="65" hidden="1" customWidth="1"/>
    <col min="3852" max="4098" width="9.140625" style="65"/>
    <col min="4099" max="4099" width="27.28515625" style="65" customWidth="1"/>
    <col min="4100" max="4100" width="11.42578125" style="65" customWidth="1"/>
    <col min="4101" max="4101" width="11.85546875" style="65" customWidth="1"/>
    <col min="4102" max="4102" width="10.42578125" style="65" customWidth="1"/>
    <col min="4103" max="4103" width="12.28515625" style="65" customWidth="1"/>
    <col min="4104" max="4104" width="14.5703125" style="65" customWidth="1"/>
    <col min="4105" max="4105" width="13.85546875" style="65" customWidth="1"/>
    <col min="4106" max="4106" width="11.7109375" style="65" customWidth="1"/>
    <col min="4107" max="4107" width="0" style="65" hidden="1" customWidth="1"/>
    <col min="4108" max="4354" width="9.140625" style="65"/>
    <col min="4355" max="4355" width="27.28515625" style="65" customWidth="1"/>
    <col min="4356" max="4356" width="11.42578125" style="65" customWidth="1"/>
    <col min="4357" max="4357" width="11.85546875" style="65" customWidth="1"/>
    <col min="4358" max="4358" width="10.42578125" style="65" customWidth="1"/>
    <col min="4359" max="4359" width="12.28515625" style="65" customWidth="1"/>
    <col min="4360" max="4360" width="14.5703125" style="65" customWidth="1"/>
    <col min="4361" max="4361" width="13.85546875" style="65" customWidth="1"/>
    <col min="4362" max="4362" width="11.7109375" style="65" customWidth="1"/>
    <col min="4363" max="4363" width="0" style="65" hidden="1" customWidth="1"/>
    <col min="4364" max="4610" width="9.140625" style="65"/>
    <col min="4611" max="4611" width="27.28515625" style="65" customWidth="1"/>
    <col min="4612" max="4612" width="11.42578125" style="65" customWidth="1"/>
    <col min="4613" max="4613" width="11.85546875" style="65" customWidth="1"/>
    <col min="4614" max="4614" width="10.42578125" style="65" customWidth="1"/>
    <col min="4615" max="4615" width="12.28515625" style="65" customWidth="1"/>
    <col min="4616" max="4616" width="14.5703125" style="65" customWidth="1"/>
    <col min="4617" max="4617" width="13.85546875" style="65" customWidth="1"/>
    <col min="4618" max="4618" width="11.7109375" style="65" customWidth="1"/>
    <col min="4619" max="4619" width="0" style="65" hidden="1" customWidth="1"/>
    <col min="4620" max="4866" width="9.140625" style="65"/>
    <col min="4867" max="4867" width="27.28515625" style="65" customWidth="1"/>
    <col min="4868" max="4868" width="11.42578125" style="65" customWidth="1"/>
    <col min="4869" max="4869" width="11.85546875" style="65" customWidth="1"/>
    <col min="4870" max="4870" width="10.42578125" style="65" customWidth="1"/>
    <col min="4871" max="4871" width="12.28515625" style="65" customWidth="1"/>
    <col min="4872" max="4872" width="14.5703125" style="65" customWidth="1"/>
    <col min="4873" max="4873" width="13.85546875" style="65" customWidth="1"/>
    <col min="4874" max="4874" width="11.7109375" style="65" customWidth="1"/>
    <col min="4875" max="4875" width="0" style="65" hidden="1" customWidth="1"/>
    <col min="4876" max="5122" width="9.140625" style="65"/>
    <col min="5123" max="5123" width="27.28515625" style="65" customWidth="1"/>
    <col min="5124" max="5124" width="11.42578125" style="65" customWidth="1"/>
    <col min="5125" max="5125" width="11.85546875" style="65" customWidth="1"/>
    <col min="5126" max="5126" width="10.42578125" style="65" customWidth="1"/>
    <col min="5127" max="5127" width="12.28515625" style="65" customWidth="1"/>
    <col min="5128" max="5128" width="14.5703125" style="65" customWidth="1"/>
    <col min="5129" max="5129" width="13.85546875" style="65" customWidth="1"/>
    <col min="5130" max="5130" width="11.7109375" style="65" customWidth="1"/>
    <col min="5131" max="5131" width="0" style="65" hidden="1" customWidth="1"/>
    <col min="5132" max="5378" width="9.140625" style="65"/>
    <col min="5379" max="5379" width="27.28515625" style="65" customWidth="1"/>
    <col min="5380" max="5380" width="11.42578125" style="65" customWidth="1"/>
    <col min="5381" max="5381" width="11.85546875" style="65" customWidth="1"/>
    <col min="5382" max="5382" width="10.42578125" style="65" customWidth="1"/>
    <col min="5383" max="5383" width="12.28515625" style="65" customWidth="1"/>
    <col min="5384" max="5384" width="14.5703125" style="65" customWidth="1"/>
    <col min="5385" max="5385" width="13.85546875" style="65" customWidth="1"/>
    <col min="5386" max="5386" width="11.7109375" style="65" customWidth="1"/>
    <col min="5387" max="5387" width="0" style="65" hidden="1" customWidth="1"/>
    <col min="5388" max="5634" width="9.140625" style="65"/>
    <col min="5635" max="5635" width="27.28515625" style="65" customWidth="1"/>
    <col min="5636" max="5636" width="11.42578125" style="65" customWidth="1"/>
    <col min="5637" max="5637" width="11.85546875" style="65" customWidth="1"/>
    <col min="5638" max="5638" width="10.42578125" style="65" customWidth="1"/>
    <col min="5639" max="5639" width="12.28515625" style="65" customWidth="1"/>
    <col min="5640" max="5640" width="14.5703125" style="65" customWidth="1"/>
    <col min="5641" max="5641" width="13.85546875" style="65" customWidth="1"/>
    <col min="5642" max="5642" width="11.7109375" style="65" customWidth="1"/>
    <col min="5643" max="5643" width="0" style="65" hidden="1" customWidth="1"/>
    <col min="5644" max="5890" width="9.140625" style="65"/>
    <col min="5891" max="5891" width="27.28515625" style="65" customWidth="1"/>
    <col min="5892" max="5892" width="11.42578125" style="65" customWidth="1"/>
    <col min="5893" max="5893" width="11.85546875" style="65" customWidth="1"/>
    <col min="5894" max="5894" width="10.42578125" style="65" customWidth="1"/>
    <col min="5895" max="5895" width="12.28515625" style="65" customWidth="1"/>
    <col min="5896" max="5896" width="14.5703125" style="65" customWidth="1"/>
    <col min="5897" max="5897" width="13.85546875" style="65" customWidth="1"/>
    <col min="5898" max="5898" width="11.7109375" style="65" customWidth="1"/>
    <col min="5899" max="5899" width="0" style="65" hidden="1" customWidth="1"/>
    <col min="5900" max="6146" width="9.140625" style="65"/>
    <col min="6147" max="6147" width="27.28515625" style="65" customWidth="1"/>
    <col min="6148" max="6148" width="11.42578125" style="65" customWidth="1"/>
    <col min="6149" max="6149" width="11.85546875" style="65" customWidth="1"/>
    <col min="6150" max="6150" width="10.42578125" style="65" customWidth="1"/>
    <col min="6151" max="6151" width="12.28515625" style="65" customWidth="1"/>
    <col min="6152" max="6152" width="14.5703125" style="65" customWidth="1"/>
    <col min="6153" max="6153" width="13.85546875" style="65" customWidth="1"/>
    <col min="6154" max="6154" width="11.7109375" style="65" customWidth="1"/>
    <col min="6155" max="6155" width="0" style="65" hidden="1" customWidth="1"/>
    <col min="6156" max="6402" width="9.140625" style="65"/>
    <col min="6403" max="6403" width="27.28515625" style="65" customWidth="1"/>
    <col min="6404" max="6404" width="11.42578125" style="65" customWidth="1"/>
    <col min="6405" max="6405" width="11.85546875" style="65" customWidth="1"/>
    <col min="6406" max="6406" width="10.42578125" style="65" customWidth="1"/>
    <col min="6407" max="6407" width="12.28515625" style="65" customWidth="1"/>
    <col min="6408" max="6408" width="14.5703125" style="65" customWidth="1"/>
    <col min="6409" max="6409" width="13.85546875" style="65" customWidth="1"/>
    <col min="6410" max="6410" width="11.7109375" style="65" customWidth="1"/>
    <col min="6411" max="6411" width="0" style="65" hidden="1" customWidth="1"/>
    <col min="6412" max="6658" width="9.140625" style="65"/>
    <col min="6659" max="6659" width="27.28515625" style="65" customWidth="1"/>
    <col min="6660" max="6660" width="11.42578125" style="65" customWidth="1"/>
    <col min="6661" max="6661" width="11.85546875" style="65" customWidth="1"/>
    <col min="6662" max="6662" width="10.42578125" style="65" customWidth="1"/>
    <col min="6663" max="6663" width="12.28515625" style="65" customWidth="1"/>
    <col min="6664" max="6664" width="14.5703125" style="65" customWidth="1"/>
    <col min="6665" max="6665" width="13.85546875" style="65" customWidth="1"/>
    <col min="6666" max="6666" width="11.7109375" style="65" customWidth="1"/>
    <col min="6667" max="6667" width="0" style="65" hidden="1" customWidth="1"/>
    <col min="6668" max="6914" width="9.140625" style="65"/>
    <col min="6915" max="6915" width="27.28515625" style="65" customWidth="1"/>
    <col min="6916" max="6916" width="11.42578125" style="65" customWidth="1"/>
    <col min="6917" max="6917" width="11.85546875" style="65" customWidth="1"/>
    <col min="6918" max="6918" width="10.42578125" style="65" customWidth="1"/>
    <col min="6919" max="6919" width="12.28515625" style="65" customWidth="1"/>
    <col min="6920" max="6920" width="14.5703125" style="65" customWidth="1"/>
    <col min="6921" max="6921" width="13.85546875" style="65" customWidth="1"/>
    <col min="6922" max="6922" width="11.7109375" style="65" customWidth="1"/>
    <col min="6923" max="6923" width="0" style="65" hidden="1" customWidth="1"/>
    <col min="6924" max="7170" width="9.140625" style="65"/>
    <col min="7171" max="7171" width="27.28515625" style="65" customWidth="1"/>
    <col min="7172" max="7172" width="11.42578125" style="65" customWidth="1"/>
    <col min="7173" max="7173" width="11.85546875" style="65" customWidth="1"/>
    <col min="7174" max="7174" width="10.42578125" style="65" customWidth="1"/>
    <col min="7175" max="7175" width="12.28515625" style="65" customWidth="1"/>
    <col min="7176" max="7176" width="14.5703125" style="65" customWidth="1"/>
    <col min="7177" max="7177" width="13.85546875" style="65" customWidth="1"/>
    <col min="7178" max="7178" width="11.7109375" style="65" customWidth="1"/>
    <col min="7179" max="7179" width="0" style="65" hidden="1" customWidth="1"/>
    <col min="7180" max="7426" width="9.140625" style="65"/>
    <col min="7427" max="7427" width="27.28515625" style="65" customWidth="1"/>
    <col min="7428" max="7428" width="11.42578125" style="65" customWidth="1"/>
    <col min="7429" max="7429" width="11.85546875" style="65" customWidth="1"/>
    <col min="7430" max="7430" width="10.42578125" style="65" customWidth="1"/>
    <col min="7431" max="7431" width="12.28515625" style="65" customWidth="1"/>
    <col min="7432" max="7432" width="14.5703125" style="65" customWidth="1"/>
    <col min="7433" max="7433" width="13.85546875" style="65" customWidth="1"/>
    <col min="7434" max="7434" width="11.7109375" style="65" customWidth="1"/>
    <col min="7435" max="7435" width="0" style="65" hidden="1" customWidth="1"/>
    <col min="7436" max="7682" width="9.140625" style="65"/>
    <col min="7683" max="7683" width="27.28515625" style="65" customWidth="1"/>
    <col min="7684" max="7684" width="11.42578125" style="65" customWidth="1"/>
    <col min="7685" max="7685" width="11.85546875" style="65" customWidth="1"/>
    <col min="7686" max="7686" width="10.42578125" style="65" customWidth="1"/>
    <col min="7687" max="7687" width="12.28515625" style="65" customWidth="1"/>
    <col min="7688" max="7688" width="14.5703125" style="65" customWidth="1"/>
    <col min="7689" max="7689" width="13.85546875" style="65" customWidth="1"/>
    <col min="7690" max="7690" width="11.7109375" style="65" customWidth="1"/>
    <col min="7691" max="7691" width="0" style="65" hidden="1" customWidth="1"/>
    <col min="7692" max="7938" width="9.140625" style="65"/>
    <col min="7939" max="7939" width="27.28515625" style="65" customWidth="1"/>
    <col min="7940" max="7940" width="11.42578125" style="65" customWidth="1"/>
    <col min="7941" max="7941" width="11.85546875" style="65" customWidth="1"/>
    <col min="7942" max="7942" width="10.42578125" style="65" customWidth="1"/>
    <col min="7943" max="7943" width="12.28515625" style="65" customWidth="1"/>
    <col min="7944" max="7944" width="14.5703125" style="65" customWidth="1"/>
    <col min="7945" max="7945" width="13.85546875" style="65" customWidth="1"/>
    <col min="7946" max="7946" width="11.7109375" style="65" customWidth="1"/>
    <col min="7947" max="7947" width="0" style="65" hidden="1" customWidth="1"/>
    <col min="7948" max="8194" width="9.140625" style="65"/>
    <col min="8195" max="8195" width="27.28515625" style="65" customWidth="1"/>
    <col min="8196" max="8196" width="11.42578125" style="65" customWidth="1"/>
    <col min="8197" max="8197" width="11.85546875" style="65" customWidth="1"/>
    <col min="8198" max="8198" width="10.42578125" style="65" customWidth="1"/>
    <col min="8199" max="8199" width="12.28515625" style="65" customWidth="1"/>
    <col min="8200" max="8200" width="14.5703125" style="65" customWidth="1"/>
    <col min="8201" max="8201" width="13.85546875" style="65" customWidth="1"/>
    <col min="8202" max="8202" width="11.7109375" style="65" customWidth="1"/>
    <col min="8203" max="8203" width="0" style="65" hidden="1" customWidth="1"/>
    <col min="8204" max="8450" width="9.140625" style="65"/>
    <col min="8451" max="8451" width="27.28515625" style="65" customWidth="1"/>
    <col min="8452" max="8452" width="11.42578125" style="65" customWidth="1"/>
    <col min="8453" max="8453" width="11.85546875" style="65" customWidth="1"/>
    <col min="8454" max="8454" width="10.42578125" style="65" customWidth="1"/>
    <col min="8455" max="8455" width="12.28515625" style="65" customWidth="1"/>
    <col min="8456" max="8456" width="14.5703125" style="65" customWidth="1"/>
    <col min="8457" max="8457" width="13.85546875" style="65" customWidth="1"/>
    <col min="8458" max="8458" width="11.7109375" style="65" customWidth="1"/>
    <col min="8459" max="8459" width="0" style="65" hidden="1" customWidth="1"/>
    <col min="8460" max="8706" width="9.140625" style="65"/>
    <col min="8707" max="8707" width="27.28515625" style="65" customWidth="1"/>
    <col min="8708" max="8708" width="11.42578125" style="65" customWidth="1"/>
    <col min="8709" max="8709" width="11.85546875" style="65" customWidth="1"/>
    <col min="8710" max="8710" width="10.42578125" style="65" customWidth="1"/>
    <col min="8711" max="8711" width="12.28515625" style="65" customWidth="1"/>
    <col min="8712" max="8712" width="14.5703125" style="65" customWidth="1"/>
    <col min="8713" max="8713" width="13.85546875" style="65" customWidth="1"/>
    <col min="8714" max="8714" width="11.7109375" style="65" customWidth="1"/>
    <col min="8715" max="8715" width="0" style="65" hidden="1" customWidth="1"/>
    <col min="8716" max="8962" width="9.140625" style="65"/>
    <col min="8963" max="8963" width="27.28515625" style="65" customWidth="1"/>
    <col min="8964" max="8964" width="11.42578125" style="65" customWidth="1"/>
    <col min="8965" max="8965" width="11.85546875" style="65" customWidth="1"/>
    <col min="8966" max="8966" width="10.42578125" style="65" customWidth="1"/>
    <col min="8967" max="8967" width="12.28515625" style="65" customWidth="1"/>
    <col min="8968" max="8968" width="14.5703125" style="65" customWidth="1"/>
    <col min="8969" max="8969" width="13.85546875" style="65" customWidth="1"/>
    <col min="8970" max="8970" width="11.7109375" style="65" customWidth="1"/>
    <col min="8971" max="8971" width="0" style="65" hidden="1" customWidth="1"/>
    <col min="8972" max="9218" width="9.140625" style="65"/>
    <col min="9219" max="9219" width="27.28515625" style="65" customWidth="1"/>
    <col min="9220" max="9220" width="11.42578125" style="65" customWidth="1"/>
    <col min="9221" max="9221" width="11.85546875" style="65" customWidth="1"/>
    <col min="9222" max="9222" width="10.42578125" style="65" customWidth="1"/>
    <col min="9223" max="9223" width="12.28515625" style="65" customWidth="1"/>
    <col min="9224" max="9224" width="14.5703125" style="65" customWidth="1"/>
    <col min="9225" max="9225" width="13.85546875" style="65" customWidth="1"/>
    <col min="9226" max="9226" width="11.7109375" style="65" customWidth="1"/>
    <col min="9227" max="9227" width="0" style="65" hidden="1" customWidth="1"/>
    <col min="9228" max="9474" width="9.140625" style="65"/>
    <col min="9475" max="9475" width="27.28515625" style="65" customWidth="1"/>
    <col min="9476" max="9476" width="11.42578125" style="65" customWidth="1"/>
    <col min="9477" max="9477" width="11.85546875" style="65" customWidth="1"/>
    <col min="9478" max="9478" width="10.42578125" style="65" customWidth="1"/>
    <col min="9479" max="9479" width="12.28515625" style="65" customWidth="1"/>
    <col min="9480" max="9480" width="14.5703125" style="65" customWidth="1"/>
    <col min="9481" max="9481" width="13.85546875" style="65" customWidth="1"/>
    <col min="9482" max="9482" width="11.7109375" style="65" customWidth="1"/>
    <col min="9483" max="9483" width="0" style="65" hidden="1" customWidth="1"/>
    <col min="9484" max="9730" width="9.140625" style="65"/>
    <col min="9731" max="9731" width="27.28515625" style="65" customWidth="1"/>
    <col min="9732" max="9732" width="11.42578125" style="65" customWidth="1"/>
    <col min="9733" max="9733" width="11.85546875" style="65" customWidth="1"/>
    <col min="9734" max="9734" width="10.42578125" style="65" customWidth="1"/>
    <col min="9735" max="9735" width="12.28515625" style="65" customWidth="1"/>
    <col min="9736" max="9736" width="14.5703125" style="65" customWidth="1"/>
    <col min="9737" max="9737" width="13.85546875" style="65" customWidth="1"/>
    <col min="9738" max="9738" width="11.7109375" style="65" customWidth="1"/>
    <col min="9739" max="9739" width="0" style="65" hidden="1" customWidth="1"/>
    <col min="9740" max="9986" width="9.140625" style="65"/>
    <col min="9987" max="9987" width="27.28515625" style="65" customWidth="1"/>
    <col min="9988" max="9988" width="11.42578125" style="65" customWidth="1"/>
    <col min="9989" max="9989" width="11.85546875" style="65" customWidth="1"/>
    <col min="9990" max="9990" width="10.42578125" style="65" customWidth="1"/>
    <col min="9991" max="9991" width="12.28515625" style="65" customWidth="1"/>
    <col min="9992" max="9992" width="14.5703125" style="65" customWidth="1"/>
    <col min="9993" max="9993" width="13.85546875" style="65" customWidth="1"/>
    <col min="9994" max="9994" width="11.7109375" style="65" customWidth="1"/>
    <col min="9995" max="9995" width="0" style="65" hidden="1" customWidth="1"/>
    <col min="9996" max="10242" width="9.140625" style="65"/>
    <col min="10243" max="10243" width="27.28515625" style="65" customWidth="1"/>
    <col min="10244" max="10244" width="11.42578125" style="65" customWidth="1"/>
    <col min="10245" max="10245" width="11.85546875" style="65" customWidth="1"/>
    <col min="10246" max="10246" width="10.42578125" style="65" customWidth="1"/>
    <col min="10247" max="10247" width="12.28515625" style="65" customWidth="1"/>
    <col min="10248" max="10248" width="14.5703125" style="65" customWidth="1"/>
    <col min="10249" max="10249" width="13.85546875" style="65" customWidth="1"/>
    <col min="10250" max="10250" width="11.7109375" style="65" customWidth="1"/>
    <col min="10251" max="10251" width="0" style="65" hidden="1" customWidth="1"/>
    <col min="10252" max="10498" width="9.140625" style="65"/>
    <col min="10499" max="10499" width="27.28515625" style="65" customWidth="1"/>
    <col min="10500" max="10500" width="11.42578125" style="65" customWidth="1"/>
    <col min="10501" max="10501" width="11.85546875" style="65" customWidth="1"/>
    <col min="10502" max="10502" width="10.42578125" style="65" customWidth="1"/>
    <col min="10503" max="10503" width="12.28515625" style="65" customWidth="1"/>
    <col min="10504" max="10504" width="14.5703125" style="65" customWidth="1"/>
    <col min="10505" max="10505" width="13.85546875" style="65" customWidth="1"/>
    <col min="10506" max="10506" width="11.7109375" style="65" customWidth="1"/>
    <col min="10507" max="10507" width="0" style="65" hidden="1" customWidth="1"/>
    <col min="10508" max="10754" width="9.140625" style="65"/>
    <col min="10755" max="10755" width="27.28515625" style="65" customWidth="1"/>
    <col min="10756" max="10756" width="11.42578125" style="65" customWidth="1"/>
    <col min="10757" max="10757" width="11.85546875" style="65" customWidth="1"/>
    <col min="10758" max="10758" width="10.42578125" style="65" customWidth="1"/>
    <col min="10759" max="10759" width="12.28515625" style="65" customWidth="1"/>
    <col min="10760" max="10760" width="14.5703125" style="65" customWidth="1"/>
    <col min="10761" max="10761" width="13.85546875" style="65" customWidth="1"/>
    <col min="10762" max="10762" width="11.7109375" style="65" customWidth="1"/>
    <col min="10763" max="10763" width="0" style="65" hidden="1" customWidth="1"/>
    <col min="10764" max="11010" width="9.140625" style="65"/>
    <col min="11011" max="11011" width="27.28515625" style="65" customWidth="1"/>
    <col min="11012" max="11012" width="11.42578125" style="65" customWidth="1"/>
    <col min="11013" max="11013" width="11.85546875" style="65" customWidth="1"/>
    <col min="11014" max="11014" width="10.42578125" style="65" customWidth="1"/>
    <col min="11015" max="11015" width="12.28515625" style="65" customWidth="1"/>
    <col min="11016" max="11016" width="14.5703125" style="65" customWidth="1"/>
    <col min="11017" max="11017" width="13.85546875" style="65" customWidth="1"/>
    <col min="11018" max="11018" width="11.7109375" style="65" customWidth="1"/>
    <col min="11019" max="11019" width="0" style="65" hidden="1" customWidth="1"/>
    <col min="11020" max="11266" width="9.140625" style="65"/>
    <col min="11267" max="11267" width="27.28515625" style="65" customWidth="1"/>
    <col min="11268" max="11268" width="11.42578125" style="65" customWidth="1"/>
    <col min="11269" max="11269" width="11.85546875" style="65" customWidth="1"/>
    <col min="11270" max="11270" width="10.42578125" style="65" customWidth="1"/>
    <col min="11271" max="11271" width="12.28515625" style="65" customWidth="1"/>
    <col min="11272" max="11272" width="14.5703125" style="65" customWidth="1"/>
    <col min="11273" max="11273" width="13.85546875" style="65" customWidth="1"/>
    <col min="11274" max="11274" width="11.7109375" style="65" customWidth="1"/>
    <col min="11275" max="11275" width="0" style="65" hidden="1" customWidth="1"/>
    <col min="11276" max="11522" width="9.140625" style="65"/>
    <col min="11523" max="11523" width="27.28515625" style="65" customWidth="1"/>
    <col min="11524" max="11524" width="11.42578125" style="65" customWidth="1"/>
    <col min="11525" max="11525" width="11.85546875" style="65" customWidth="1"/>
    <col min="11526" max="11526" width="10.42578125" style="65" customWidth="1"/>
    <col min="11527" max="11527" width="12.28515625" style="65" customWidth="1"/>
    <col min="11528" max="11528" width="14.5703125" style="65" customWidth="1"/>
    <col min="11529" max="11529" width="13.85546875" style="65" customWidth="1"/>
    <col min="11530" max="11530" width="11.7109375" style="65" customWidth="1"/>
    <col min="11531" max="11531" width="0" style="65" hidden="1" customWidth="1"/>
    <col min="11532" max="11778" width="9.140625" style="65"/>
    <col min="11779" max="11779" width="27.28515625" style="65" customWidth="1"/>
    <col min="11780" max="11780" width="11.42578125" style="65" customWidth="1"/>
    <col min="11781" max="11781" width="11.85546875" style="65" customWidth="1"/>
    <col min="11782" max="11782" width="10.42578125" style="65" customWidth="1"/>
    <col min="11783" max="11783" width="12.28515625" style="65" customWidth="1"/>
    <col min="11784" max="11784" width="14.5703125" style="65" customWidth="1"/>
    <col min="11785" max="11785" width="13.85546875" style="65" customWidth="1"/>
    <col min="11786" max="11786" width="11.7109375" style="65" customWidth="1"/>
    <col min="11787" max="11787" width="0" style="65" hidden="1" customWidth="1"/>
    <col min="11788" max="12034" width="9.140625" style="65"/>
    <col min="12035" max="12035" width="27.28515625" style="65" customWidth="1"/>
    <col min="12036" max="12036" width="11.42578125" style="65" customWidth="1"/>
    <col min="12037" max="12037" width="11.85546875" style="65" customWidth="1"/>
    <col min="12038" max="12038" width="10.42578125" style="65" customWidth="1"/>
    <col min="12039" max="12039" width="12.28515625" style="65" customWidth="1"/>
    <col min="12040" max="12040" width="14.5703125" style="65" customWidth="1"/>
    <col min="12041" max="12041" width="13.85546875" style="65" customWidth="1"/>
    <col min="12042" max="12042" width="11.7109375" style="65" customWidth="1"/>
    <col min="12043" max="12043" width="0" style="65" hidden="1" customWidth="1"/>
    <col min="12044" max="12290" width="9.140625" style="65"/>
    <col min="12291" max="12291" width="27.28515625" style="65" customWidth="1"/>
    <col min="12292" max="12292" width="11.42578125" style="65" customWidth="1"/>
    <col min="12293" max="12293" width="11.85546875" style="65" customWidth="1"/>
    <col min="12294" max="12294" width="10.42578125" style="65" customWidth="1"/>
    <col min="12295" max="12295" width="12.28515625" style="65" customWidth="1"/>
    <col min="12296" max="12296" width="14.5703125" style="65" customWidth="1"/>
    <col min="12297" max="12297" width="13.85546875" style="65" customWidth="1"/>
    <col min="12298" max="12298" width="11.7109375" style="65" customWidth="1"/>
    <col min="12299" max="12299" width="0" style="65" hidden="1" customWidth="1"/>
    <col min="12300" max="12546" width="9.140625" style="65"/>
    <col min="12547" max="12547" width="27.28515625" style="65" customWidth="1"/>
    <col min="12548" max="12548" width="11.42578125" style="65" customWidth="1"/>
    <col min="12549" max="12549" width="11.85546875" style="65" customWidth="1"/>
    <col min="12550" max="12550" width="10.42578125" style="65" customWidth="1"/>
    <col min="12551" max="12551" width="12.28515625" style="65" customWidth="1"/>
    <col min="12552" max="12552" width="14.5703125" style="65" customWidth="1"/>
    <col min="12553" max="12553" width="13.85546875" style="65" customWidth="1"/>
    <col min="12554" max="12554" width="11.7109375" style="65" customWidth="1"/>
    <col min="12555" max="12555" width="0" style="65" hidden="1" customWidth="1"/>
    <col min="12556" max="12802" width="9.140625" style="65"/>
    <col min="12803" max="12803" width="27.28515625" style="65" customWidth="1"/>
    <col min="12804" max="12804" width="11.42578125" style="65" customWidth="1"/>
    <col min="12805" max="12805" width="11.85546875" style="65" customWidth="1"/>
    <col min="12806" max="12806" width="10.42578125" style="65" customWidth="1"/>
    <col min="12807" max="12807" width="12.28515625" style="65" customWidth="1"/>
    <col min="12808" max="12808" width="14.5703125" style="65" customWidth="1"/>
    <col min="12809" max="12809" width="13.85546875" style="65" customWidth="1"/>
    <col min="12810" max="12810" width="11.7109375" style="65" customWidth="1"/>
    <col min="12811" max="12811" width="0" style="65" hidden="1" customWidth="1"/>
    <col min="12812" max="13058" width="9.140625" style="65"/>
    <col min="13059" max="13059" width="27.28515625" style="65" customWidth="1"/>
    <col min="13060" max="13060" width="11.42578125" style="65" customWidth="1"/>
    <col min="13061" max="13061" width="11.85546875" style="65" customWidth="1"/>
    <col min="13062" max="13062" width="10.42578125" style="65" customWidth="1"/>
    <col min="13063" max="13063" width="12.28515625" style="65" customWidth="1"/>
    <col min="13064" max="13064" width="14.5703125" style="65" customWidth="1"/>
    <col min="13065" max="13065" width="13.85546875" style="65" customWidth="1"/>
    <col min="13066" max="13066" width="11.7109375" style="65" customWidth="1"/>
    <col min="13067" max="13067" width="0" style="65" hidden="1" customWidth="1"/>
    <col min="13068" max="13314" width="9.140625" style="65"/>
    <col min="13315" max="13315" width="27.28515625" style="65" customWidth="1"/>
    <col min="13316" max="13316" width="11.42578125" style="65" customWidth="1"/>
    <col min="13317" max="13317" width="11.85546875" style="65" customWidth="1"/>
    <col min="13318" max="13318" width="10.42578125" style="65" customWidth="1"/>
    <col min="13319" max="13319" width="12.28515625" style="65" customWidth="1"/>
    <col min="13320" max="13320" width="14.5703125" style="65" customWidth="1"/>
    <col min="13321" max="13321" width="13.85546875" style="65" customWidth="1"/>
    <col min="13322" max="13322" width="11.7109375" style="65" customWidth="1"/>
    <col min="13323" max="13323" width="0" style="65" hidden="1" customWidth="1"/>
    <col min="13324" max="13570" width="9.140625" style="65"/>
    <col min="13571" max="13571" width="27.28515625" style="65" customWidth="1"/>
    <col min="13572" max="13572" width="11.42578125" style="65" customWidth="1"/>
    <col min="13573" max="13573" width="11.85546875" style="65" customWidth="1"/>
    <col min="13574" max="13574" width="10.42578125" style="65" customWidth="1"/>
    <col min="13575" max="13575" width="12.28515625" style="65" customWidth="1"/>
    <col min="13576" max="13576" width="14.5703125" style="65" customWidth="1"/>
    <col min="13577" max="13577" width="13.85546875" style="65" customWidth="1"/>
    <col min="13578" max="13578" width="11.7109375" style="65" customWidth="1"/>
    <col min="13579" max="13579" width="0" style="65" hidden="1" customWidth="1"/>
    <col min="13580" max="13826" width="9.140625" style="65"/>
    <col min="13827" max="13827" width="27.28515625" style="65" customWidth="1"/>
    <col min="13828" max="13828" width="11.42578125" style="65" customWidth="1"/>
    <col min="13829" max="13829" width="11.85546875" style="65" customWidth="1"/>
    <col min="13830" max="13830" width="10.42578125" style="65" customWidth="1"/>
    <col min="13831" max="13831" width="12.28515625" style="65" customWidth="1"/>
    <col min="13832" max="13832" width="14.5703125" style="65" customWidth="1"/>
    <col min="13833" max="13833" width="13.85546875" style="65" customWidth="1"/>
    <col min="13834" max="13834" width="11.7109375" style="65" customWidth="1"/>
    <col min="13835" max="13835" width="0" style="65" hidden="1" customWidth="1"/>
    <col min="13836" max="14082" width="9.140625" style="65"/>
    <col min="14083" max="14083" width="27.28515625" style="65" customWidth="1"/>
    <col min="14084" max="14084" width="11.42578125" style="65" customWidth="1"/>
    <col min="14085" max="14085" width="11.85546875" style="65" customWidth="1"/>
    <col min="14086" max="14086" width="10.42578125" style="65" customWidth="1"/>
    <col min="14087" max="14087" width="12.28515625" style="65" customWidth="1"/>
    <col min="14088" max="14088" width="14.5703125" style="65" customWidth="1"/>
    <col min="14089" max="14089" width="13.85546875" style="65" customWidth="1"/>
    <col min="14090" max="14090" width="11.7109375" style="65" customWidth="1"/>
    <col min="14091" max="14091" width="0" style="65" hidden="1" customWidth="1"/>
    <col min="14092" max="14338" width="9.140625" style="65"/>
    <col min="14339" max="14339" width="27.28515625" style="65" customWidth="1"/>
    <col min="14340" max="14340" width="11.42578125" style="65" customWidth="1"/>
    <col min="14341" max="14341" width="11.85546875" style="65" customWidth="1"/>
    <col min="14342" max="14342" width="10.42578125" style="65" customWidth="1"/>
    <col min="14343" max="14343" width="12.28515625" style="65" customWidth="1"/>
    <col min="14344" max="14344" width="14.5703125" style="65" customWidth="1"/>
    <col min="14345" max="14345" width="13.85546875" style="65" customWidth="1"/>
    <col min="14346" max="14346" width="11.7109375" style="65" customWidth="1"/>
    <col min="14347" max="14347" width="0" style="65" hidden="1" customWidth="1"/>
    <col min="14348" max="14594" width="9.140625" style="65"/>
    <col min="14595" max="14595" width="27.28515625" style="65" customWidth="1"/>
    <col min="14596" max="14596" width="11.42578125" style="65" customWidth="1"/>
    <col min="14597" max="14597" width="11.85546875" style="65" customWidth="1"/>
    <col min="14598" max="14598" width="10.42578125" style="65" customWidth="1"/>
    <col min="14599" max="14599" width="12.28515625" style="65" customWidth="1"/>
    <col min="14600" max="14600" width="14.5703125" style="65" customWidth="1"/>
    <col min="14601" max="14601" width="13.85546875" style="65" customWidth="1"/>
    <col min="14602" max="14602" width="11.7109375" style="65" customWidth="1"/>
    <col min="14603" max="14603" width="0" style="65" hidden="1" customWidth="1"/>
    <col min="14604" max="14850" width="9.140625" style="65"/>
    <col min="14851" max="14851" width="27.28515625" style="65" customWidth="1"/>
    <col min="14852" max="14852" width="11.42578125" style="65" customWidth="1"/>
    <col min="14853" max="14853" width="11.85546875" style="65" customWidth="1"/>
    <col min="14854" max="14854" width="10.42578125" style="65" customWidth="1"/>
    <col min="14855" max="14855" width="12.28515625" style="65" customWidth="1"/>
    <col min="14856" max="14856" width="14.5703125" style="65" customWidth="1"/>
    <col min="14857" max="14857" width="13.85546875" style="65" customWidth="1"/>
    <col min="14858" max="14858" width="11.7109375" style="65" customWidth="1"/>
    <col min="14859" max="14859" width="0" style="65" hidden="1" customWidth="1"/>
    <col min="14860" max="15106" width="9.140625" style="65"/>
    <col min="15107" max="15107" width="27.28515625" style="65" customWidth="1"/>
    <col min="15108" max="15108" width="11.42578125" style="65" customWidth="1"/>
    <col min="15109" max="15109" width="11.85546875" style="65" customWidth="1"/>
    <col min="15110" max="15110" width="10.42578125" style="65" customWidth="1"/>
    <col min="15111" max="15111" width="12.28515625" style="65" customWidth="1"/>
    <col min="15112" max="15112" width="14.5703125" style="65" customWidth="1"/>
    <col min="15113" max="15113" width="13.85546875" style="65" customWidth="1"/>
    <col min="15114" max="15114" width="11.7109375" style="65" customWidth="1"/>
    <col min="15115" max="15115" width="0" style="65" hidden="1" customWidth="1"/>
    <col min="15116" max="15362" width="9.140625" style="65"/>
    <col min="15363" max="15363" width="27.28515625" style="65" customWidth="1"/>
    <col min="15364" max="15364" width="11.42578125" style="65" customWidth="1"/>
    <col min="15365" max="15365" width="11.85546875" style="65" customWidth="1"/>
    <col min="15366" max="15366" width="10.42578125" style="65" customWidth="1"/>
    <col min="15367" max="15367" width="12.28515625" style="65" customWidth="1"/>
    <col min="15368" max="15368" width="14.5703125" style="65" customWidth="1"/>
    <col min="15369" max="15369" width="13.85546875" style="65" customWidth="1"/>
    <col min="15370" max="15370" width="11.7109375" style="65" customWidth="1"/>
    <col min="15371" max="15371" width="0" style="65" hidden="1" customWidth="1"/>
    <col min="15372" max="15618" width="9.140625" style="65"/>
    <col min="15619" max="15619" width="27.28515625" style="65" customWidth="1"/>
    <col min="15620" max="15620" width="11.42578125" style="65" customWidth="1"/>
    <col min="15621" max="15621" width="11.85546875" style="65" customWidth="1"/>
    <col min="15622" max="15622" width="10.42578125" style="65" customWidth="1"/>
    <col min="15623" max="15623" width="12.28515625" style="65" customWidth="1"/>
    <col min="15624" max="15624" width="14.5703125" style="65" customWidth="1"/>
    <col min="15625" max="15625" width="13.85546875" style="65" customWidth="1"/>
    <col min="15626" max="15626" width="11.7109375" style="65" customWidth="1"/>
    <col min="15627" max="15627" width="0" style="65" hidden="1" customWidth="1"/>
    <col min="15628" max="15874" width="9.140625" style="65"/>
    <col min="15875" max="15875" width="27.28515625" style="65" customWidth="1"/>
    <col min="15876" max="15876" width="11.42578125" style="65" customWidth="1"/>
    <col min="15877" max="15877" width="11.85546875" style="65" customWidth="1"/>
    <col min="15878" max="15878" width="10.42578125" style="65" customWidth="1"/>
    <col min="15879" max="15879" width="12.28515625" style="65" customWidth="1"/>
    <col min="15880" max="15880" width="14.5703125" style="65" customWidth="1"/>
    <col min="15881" max="15881" width="13.85546875" style="65" customWidth="1"/>
    <col min="15882" max="15882" width="11.7109375" style="65" customWidth="1"/>
    <col min="15883" max="15883" width="0" style="65" hidden="1" customWidth="1"/>
    <col min="15884" max="16130" width="9.140625" style="65"/>
    <col min="16131" max="16131" width="27.28515625" style="65" customWidth="1"/>
    <col min="16132" max="16132" width="11.42578125" style="65" customWidth="1"/>
    <col min="16133" max="16133" width="11.85546875" style="65" customWidth="1"/>
    <col min="16134" max="16134" width="10.42578125" style="65" customWidth="1"/>
    <col min="16135" max="16135" width="12.28515625" style="65" customWidth="1"/>
    <col min="16136" max="16136" width="14.5703125" style="65" customWidth="1"/>
    <col min="16137" max="16137" width="13.85546875" style="65" customWidth="1"/>
    <col min="16138" max="16138" width="11.7109375" style="65" customWidth="1"/>
    <col min="16139" max="16139" width="0" style="65" hidden="1" customWidth="1"/>
    <col min="16140" max="16384" width="9.140625" style="65"/>
  </cols>
  <sheetData>
    <row r="1" spans="1:9">
      <c r="A1" s="78" t="s">
        <v>65</v>
      </c>
      <c r="B1" s="77" t="s">
        <v>194</v>
      </c>
    </row>
    <row r="2" spans="1:9">
      <c r="A2" s="78" t="s">
        <v>66</v>
      </c>
      <c r="B2" s="77" t="s">
        <v>195</v>
      </c>
    </row>
    <row r="3" spans="1:9">
      <c r="A3" s="78" t="s">
        <v>67</v>
      </c>
      <c r="B3" s="77" t="s">
        <v>196</v>
      </c>
    </row>
    <row r="4" spans="1:9">
      <c r="A4" s="78" t="s">
        <v>68</v>
      </c>
      <c r="B4" s="77" t="s">
        <v>197</v>
      </c>
    </row>
    <row r="5" spans="1:9">
      <c r="A5" s="78" t="s">
        <v>69</v>
      </c>
      <c r="B5" s="77" t="s">
        <v>201</v>
      </c>
    </row>
    <row r="6" spans="1:9">
      <c r="A6" s="78" t="s">
        <v>71</v>
      </c>
      <c r="B6" s="77" t="s">
        <v>200</v>
      </c>
    </row>
    <row r="7" spans="1:9">
      <c r="A7" s="78" t="s">
        <v>72</v>
      </c>
      <c r="B7" s="77" t="s">
        <v>202</v>
      </c>
    </row>
    <row r="8" spans="1:9">
      <c r="A8" s="78" t="s">
        <v>77</v>
      </c>
      <c r="B8" s="77" t="s">
        <v>203</v>
      </c>
    </row>
    <row r="9" spans="1:9">
      <c r="A9" s="78" t="s">
        <v>81</v>
      </c>
      <c r="B9" s="77" t="s">
        <v>207</v>
      </c>
    </row>
    <row r="10" spans="1:9">
      <c r="A10" s="78" t="s">
        <v>82</v>
      </c>
      <c r="B10" s="77" t="s">
        <v>206</v>
      </c>
    </row>
    <row r="11" spans="1:9">
      <c r="A11" s="78" t="s">
        <v>109</v>
      </c>
      <c r="B11" s="77" t="s">
        <v>212</v>
      </c>
      <c r="E11" s="67"/>
    </row>
    <row r="12" spans="1:9">
      <c r="A12" s="78"/>
      <c r="B12" s="77"/>
    </row>
    <row r="13" spans="1:9" s="66" customFormat="1" ht="28.5" customHeight="1">
      <c r="C13" s="117" t="s">
        <v>192</v>
      </c>
      <c r="D13" s="117"/>
      <c r="E13" s="81" t="s">
        <v>193</v>
      </c>
      <c r="F13" s="79"/>
      <c r="G13" s="79"/>
      <c r="H13" s="79"/>
      <c r="I13" s="79"/>
    </row>
    <row r="14" spans="1:9" ht="15">
      <c r="C14" s="84" t="s">
        <v>119</v>
      </c>
      <c r="D14" s="82">
        <v>0.03</v>
      </c>
      <c r="E14" s="83">
        <v>0.1</v>
      </c>
      <c r="F14" s="68"/>
      <c r="G14" s="68"/>
      <c r="H14" s="68"/>
      <c r="I14" s="68"/>
    </row>
    <row r="15" spans="1:9" ht="15">
      <c r="C15" s="84" t="s">
        <v>120</v>
      </c>
      <c r="D15" s="82">
        <v>7.0000000000000007E-2</v>
      </c>
      <c r="E15" s="83">
        <v>0.2</v>
      </c>
      <c r="F15" s="68"/>
      <c r="G15" s="68"/>
      <c r="H15" s="68"/>
      <c r="I15" s="68"/>
    </row>
    <row r="16" spans="1:9" ht="14.25">
      <c r="B16" s="69"/>
      <c r="C16" s="70"/>
      <c r="D16" s="71"/>
      <c r="E16" s="71"/>
      <c r="F16" s="71"/>
      <c r="G16" s="71"/>
      <c r="H16" s="71"/>
      <c r="I16" s="71"/>
    </row>
    <row r="17" spans="1:10" s="91" customFormat="1" ht="25.5">
      <c r="A17" s="87" t="s">
        <v>208</v>
      </c>
      <c r="B17" s="88" t="s">
        <v>121</v>
      </c>
      <c r="C17" s="88" t="s">
        <v>211</v>
      </c>
      <c r="D17" s="88" t="s">
        <v>122</v>
      </c>
      <c r="E17" s="89" t="s">
        <v>123</v>
      </c>
      <c r="F17" s="89" t="s">
        <v>191</v>
      </c>
      <c r="G17" s="89" t="s">
        <v>198</v>
      </c>
      <c r="H17" s="89" t="s">
        <v>199</v>
      </c>
      <c r="I17" s="90" t="s">
        <v>204</v>
      </c>
      <c r="J17" s="89" t="s">
        <v>205</v>
      </c>
    </row>
    <row r="18" spans="1:10" ht="15.75">
      <c r="A18" s="67" t="s">
        <v>209</v>
      </c>
      <c r="B18" s="72" t="s">
        <v>124</v>
      </c>
      <c r="C18" s="73">
        <v>587</v>
      </c>
      <c r="D18" s="74">
        <v>3</v>
      </c>
      <c r="E18" s="75">
        <v>7460</v>
      </c>
      <c r="F18" s="80">
        <v>0.2</v>
      </c>
      <c r="G18" s="92"/>
      <c r="H18" s="92"/>
      <c r="I18" s="93"/>
      <c r="J18" s="93"/>
    </row>
    <row r="19" spans="1:10" ht="15.75">
      <c r="A19" s="67" t="s">
        <v>209</v>
      </c>
      <c r="B19" s="72" t="s">
        <v>125</v>
      </c>
      <c r="C19" s="73">
        <v>588</v>
      </c>
      <c r="D19" s="74">
        <v>4</v>
      </c>
      <c r="E19" s="75">
        <v>6995</v>
      </c>
      <c r="F19" s="80">
        <v>0.2</v>
      </c>
      <c r="G19" s="92"/>
      <c r="H19" s="92"/>
      <c r="I19" s="93"/>
      <c r="J19" s="93"/>
    </row>
    <row r="20" spans="1:10" ht="15.75">
      <c r="A20" s="67" t="s">
        <v>209</v>
      </c>
      <c r="B20" s="72" t="s">
        <v>126</v>
      </c>
      <c r="C20" s="73">
        <v>521</v>
      </c>
      <c r="D20" s="74">
        <v>1</v>
      </c>
      <c r="E20" s="75">
        <v>18050</v>
      </c>
      <c r="F20" s="80">
        <v>0.2</v>
      </c>
      <c r="G20" s="92"/>
      <c r="H20" s="92"/>
      <c r="I20" s="93"/>
      <c r="J20" s="93"/>
    </row>
    <row r="21" spans="1:10" ht="15.75">
      <c r="A21" s="67" t="s">
        <v>209</v>
      </c>
      <c r="B21" s="72" t="s">
        <v>127</v>
      </c>
      <c r="C21" s="73">
        <v>622</v>
      </c>
      <c r="D21" s="74">
        <v>1</v>
      </c>
      <c r="E21" s="75">
        <v>5045</v>
      </c>
      <c r="F21" s="80">
        <v>0.2</v>
      </c>
      <c r="G21" s="92"/>
      <c r="H21" s="92"/>
      <c r="I21" s="93"/>
      <c r="J21" s="93"/>
    </row>
    <row r="22" spans="1:10" ht="15.75">
      <c r="A22" s="67" t="s">
        <v>209</v>
      </c>
      <c r="B22" s="72" t="s">
        <v>128</v>
      </c>
      <c r="C22" s="73">
        <v>616</v>
      </c>
      <c r="D22" s="74">
        <v>1</v>
      </c>
      <c r="E22" s="75">
        <v>10995</v>
      </c>
      <c r="F22" s="80">
        <v>0.2</v>
      </c>
      <c r="G22" s="92"/>
      <c r="H22" s="92"/>
      <c r="I22" s="93"/>
      <c r="J22" s="93"/>
    </row>
    <row r="23" spans="1:10" ht="15.75">
      <c r="A23" s="67" t="s">
        <v>209</v>
      </c>
      <c r="B23" s="72" t="s">
        <v>129</v>
      </c>
      <c r="C23" s="73">
        <v>620</v>
      </c>
      <c r="D23" s="74">
        <v>2</v>
      </c>
      <c r="E23" s="75">
        <v>3790</v>
      </c>
      <c r="F23" s="80">
        <v>0.2</v>
      </c>
      <c r="G23" s="92"/>
      <c r="H23" s="92"/>
      <c r="I23" s="93"/>
      <c r="J23" s="93"/>
    </row>
    <row r="24" spans="1:10" ht="15.75">
      <c r="A24" s="67" t="s">
        <v>209</v>
      </c>
      <c r="B24" s="72" t="s">
        <v>130</v>
      </c>
      <c r="C24" s="73">
        <v>621</v>
      </c>
      <c r="D24" s="74">
        <v>1</v>
      </c>
      <c r="E24" s="75">
        <v>4250</v>
      </c>
      <c r="F24" s="80">
        <v>0.2</v>
      </c>
      <c r="G24" s="92"/>
      <c r="H24" s="92"/>
      <c r="I24" s="93"/>
      <c r="J24" s="93"/>
    </row>
    <row r="25" spans="1:10" ht="15.75">
      <c r="A25" s="67" t="s">
        <v>209</v>
      </c>
      <c r="B25" s="72" t="s">
        <v>131</v>
      </c>
      <c r="C25" s="73">
        <v>577</v>
      </c>
      <c r="D25" s="74">
        <v>2</v>
      </c>
      <c r="E25" s="75">
        <v>8270</v>
      </c>
      <c r="F25" s="80">
        <v>0.2</v>
      </c>
      <c r="G25" s="92"/>
      <c r="H25" s="92"/>
      <c r="I25" s="93"/>
      <c r="J25" s="93"/>
    </row>
    <row r="26" spans="1:10" ht="15.75">
      <c r="A26" s="67" t="s">
        <v>209</v>
      </c>
      <c r="B26" s="72" t="s">
        <v>132</v>
      </c>
      <c r="C26" s="73">
        <v>590</v>
      </c>
      <c r="D26" s="74">
        <v>2</v>
      </c>
      <c r="E26" s="75">
        <v>4050</v>
      </c>
      <c r="F26" s="80">
        <v>0.2</v>
      </c>
      <c r="G26" s="92"/>
      <c r="H26" s="92"/>
      <c r="I26" s="93"/>
      <c r="J26" s="93"/>
    </row>
    <row r="27" spans="1:10" ht="15.75">
      <c r="A27" s="67" t="s">
        <v>209</v>
      </c>
      <c r="B27" s="72" t="s">
        <v>133</v>
      </c>
      <c r="C27" s="73">
        <v>591</v>
      </c>
      <c r="D27" s="74">
        <v>2</v>
      </c>
      <c r="E27" s="75">
        <v>4995</v>
      </c>
      <c r="F27" s="80">
        <v>0.2</v>
      </c>
      <c r="G27" s="92"/>
      <c r="H27" s="92"/>
      <c r="I27" s="93"/>
      <c r="J27" s="93"/>
    </row>
    <row r="28" spans="1:10" ht="15.75">
      <c r="A28" s="67" t="s">
        <v>209</v>
      </c>
      <c r="B28" s="72" t="s">
        <v>134</v>
      </c>
      <c r="C28" s="73">
        <v>592</v>
      </c>
      <c r="D28" s="74">
        <v>3</v>
      </c>
      <c r="E28" s="75">
        <v>5950</v>
      </c>
      <c r="F28" s="80">
        <v>0.2</v>
      </c>
      <c r="G28" s="92"/>
      <c r="H28" s="92"/>
      <c r="I28" s="93"/>
      <c r="J28" s="93"/>
    </row>
    <row r="29" spans="1:10" ht="15.75">
      <c r="A29" s="67" t="s">
        <v>209</v>
      </c>
      <c r="B29" s="72" t="s">
        <v>135</v>
      </c>
      <c r="C29" s="73">
        <v>593</v>
      </c>
      <c r="D29" s="74">
        <v>3</v>
      </c>
      <c r="E29" s="75">
        <v>5140</v>
      </c>
      <c r="F29" s="80">
        <v>0.2</v>
      </c>
      <c r="G29" s="92"/>
      <c r="H29" s="92"/>
      <c r="I29" s="93"/>
      <c r="J29" s="93"/>
    </row>
    <row r="30" spans="1:10" ht="15.75">
      <c r="A30" s="67" t="s">
        <v>209</v>
      </c>
      <c r="B30" s="72" t="s">
        <v>136</v>
      </c>
      <c r="C30" s="73">
        <v>473</v>
      </c>
      <c r="D30" s="74">
        <v>4</v>
      </c>
      <c r="E30" s="75">
        <v>21990</v>
      </c>
      <c r="F30" s="80">
        <v>0.2</v>
      </c>
      <c r="G30" s="92"/>
      <c r="H30" s="92"/>
      <c r="I30" s="93"/>
      <c r="J30" s="93"/>
    </row>
    <row r="31" spans="1:10" ht="15.75">
      <c r="A31" s="67" t="s">
        <v>210</v>
      </c>
      <c r="B31" s="72" t="s">
        <v>137</v>
      </c>
      <c r="C31" s="73">
        <v>572</v>
      </c>
      <c r="D31" s="74">
        <v>2</v>
      </c>
      <c r="E31" s="75">
        <v>3790</v>
      </c>
      <c r="F31" s="80">
        <v>0.1</v>
      </c>
      <c r="G31" s="92"/>
      <c r="H31" s="92"/>
      <c r="I31" s="93"/>
      <c r="J31" s="93"/>
    </row>
    <row r="32" spans="1:10" ht="15.75">
      <c r="A32" s="67" t="s">
        <v>210</v>
      </c>
      <c r="B32" s="72" t="s">
        <v>138</v>
      </c>
      <c r="C32" s="73">
        <v>571</v>
      </c>
      <c r="D32" s="74">
        <v>2</v>
      </c>
      <c r="E32" s="75">
        <v>6790</v>
      </c>
      <c r="F32" s="80">
        <v>0.1</v>
      </c>
      <c r="G32" s="92"/>
      <c r="H32" s="92"/>
      <c r="I32" s="93"/>
      <c r="J32" s="93"/>
    </row>
    <row r="33" spans="1:10" ht="15.75">
      <c r="A33" s="67" t="s">
        <v>210</v>
      </c>
      <c r="B33" s="72" t="s">
        <v>139</v>
      </c>
      <c r="C33" s="73">
        <v>573</v>
      </c>
      <c r="D33" s="74">
        <v>6</v>
      </c>
      <c r="E33" s="75">
        <v>3790</v>
      </c>
      <c r="F33" s="80">
        <v>0.1</v>
      </c>
      <c r="G33" s="92"/>
      <c r="H33" s="92"/>
      <c r="I33" s="93"/>
      <c r="J33" s="93"/>
    </row>
    <row r="34" spans="1:10" ht="15.75">
      <c r="A34" s="67" t="s">
        <v>209</v>
      </c>
      <c r="B34" s="72" t="s">
        <v>140</v>
      </c>
      <c r="C34" s="73">
        <v>601</v>
      </c>
      <c r="D34" s="74">
        <v>3</v>
      </c>
      <c r="E34" s="75">
        <v>4540</v>
      </c>
      <c r="F34" s="80">
        <v>0.2</v>
      </c>
      <c r="G34" s="92"/>
      <c r="H34" s="92"/>
      <c r="I34" s="93"/>
      <c r="J34" s="93"/>
    </row>
    <row r="35" spans="1:10" ht="15.75">
      <c r="A35" s="67" t="s">
        <v>209</v>
      </c>
      <c r="B35" s="72" t="s">
        <v>141</v>
      </c>
      <c r="C35" s="73">
        <v>595</v>
      </c>
      <c r="D35" s="74">
        <v>11</v>
      </c>
      <c r="E35" s="75">
        <v>5140</v>
      </c>
      <c r="F35" s="80">
        <v>0.2</v>
      </c>
      <c r="G35" s="92"/>
      <c r="H35" s="92"/>
      <c r="I35" s="93"/>
      <c r="J35" s="93"/>
    </row>
    <row r="36" spans="1:10" ht="15.75">
      <c r="A36" s="67" t="s">
        <v>209</v>
      </c>
      <c r="B36" s="72" t="s">
        <v>142</v>
      </c>
      <c r="C36" s="73">
        <v>594</v>
      </c>
      <c r="D36" s="74">
        <v>4</v>
      </c>
      <c r="E36" s="75">
        <v>3470</v>
      </c>
      <c r="F36" s="80">
        <v>0.2</v>
      </c>
      <c r="G36" s="92"/>
      <c r="H36" s="92"/>
      <c r="I36" s="93"/>
      <c r="J36" s="93"/>
    </row>
    <row r="37" spans="1:10" ht="15.75">
      <c r="A37" s="67" t="s">
        <v>209</v>
      </c>
      <c r="B37" s="72" t="s">
        <v>143</v>
      </c>
      <c r="C37" s="73">
        <v>596</v>
      </c>
      <c r="D37" s="74">
        <v>15</v>
      </c>
      <c r="E37" s="75">
        <v>4380</v>
      </c>
      <c r="F37" s="80">
        <v>0.2</v>
      </c>
      <c r="G37" s="92"/>
      <c r="H37" s="92"/>
      <c r="I37" s="93"/>
      <c r="J37" s="93"/>
    </row>
    <row r="38" spans="1:10" ht="15.75">
      <c r="A38" s="67" t="s">
        <v>209</v>
      </c>
      <c r="B38" s="72" t="s">
        <v>144</v>
      </c>
      <c r="C38" s="73">
        <v>602</v>
      </c>
      <c r="D38" s="74">
        <v>4</v>
      </c>
      <c r="E38" s="75">
        <v>5350</v>
      </c>
      <c r="F38" s="80">
        <v>0.2</v>
      </c>
      <c r="G38" s="92"/>
      <c r="H38" s="92"/>
      <c r="I38" s="93"/>
      <c r="J38" s="93"/>
    </row>
    <row r="39" spans="1:10" ht="15.75">
      <c r="A39" s="67" t="s">
        <v>209</v>
      </c>
      <c r="B39" s="72" t="s">
        <v>145</v>
      </c>
      <c r="C39" s="73">
        <v>624</v>
      </c>
      <c r="D39" s="74">
        <v>3</v>
      </c>
      <c r="E39" s="75">
        <v>3620</v>
      </c>
      <c r="F39" s="80">
        <v>0.2</v>
      </c>
      <c r="G39" s="92"/>
      <c r="H39" s="92"/>
      <c r="I39" s="93"/>
      <c r="J39" s="93"/>
    </row>
    <row r="40" spans="1:10" ht="15.75">
      <c r="A40" s="67" t="s">
        <v>209</v>
      </c>
      <c r="B40" s="72" t="s">
        <v>146</v>
      </c>
      <c r="C40" s="73">
        <v>597</v>
      </c>
      <c r="D40" s="74">
        <v>1</v>
      </c>
      <c r="E40" s="75">
        <v>7030</v>
      </c>
      <c r="F40" s="80">
        <v>0.2</v>
      </c>
      <c r="G40" s="92"/>
      <c r="H40" s="92"/>
      <c r="I40" s="93"/>
      <c r="J40" s="93"/>
    </row>
    <row r="41" spans="1:10" ht="15.75">
      <c r="A41" s="67" t="s">
        <v>209</v>
      </c>
      <c r="B41" s="72" t="s">
        <v>147</v>
      </c>
      <c r="C41" s="73">
        <v>598</v>
      </c>
      <c r="D41" s="74">
        <v>10</v>
      </c>
      <c r="E41" s="75">
        <v>2220</v>
      </c>
      <c r="F41" s="80">
        <v>0.2</v>
      </c>
      <c r="G41" s="92"/>
      <c r="H41" s="92"/>
      <c r="I41" s="93"/>
      <c r="J41" s="93"/>
    </row>
    <row r="42" spans="1:10" ht="15.75">
      <c r="A42" s="67" t="s">
        <v>209</v>
      </c>
      <c r="B42" s="72" t="s">
        <v>148</v>
      </c>
      <c r="C42" s="73">
        <v>599</v>
      </c>
      <c r="D42" s="74">
        <v>4</v>
      </c>
      <c r="E42" s="75">
        <v>3150</v>
      </c>
      <c r="F42" s="80">
        <v>0.2</v>
      </c>
      <c r="G42" s="92"/>
      <c r="H42" s="92"/>
      <c r="I42" s="93"/>
      <c r="J42" s="93"/>
    </row>
    <row r="43" spans="1:10" ht="15.75">
      <c r="A43" s="67" t="s">
        <v>209</v>
      </c>
      <c r="B43" s="72" t="s">
        <v>149</v>
      </c>
      <c r="C43" s="73">
        <v>603</v>
      </c>
      <c r="D43" s="74">
        <v>6</v>
      </c>
      <c r="E43" s="75">
        <v>4700</v>
      </c>
      <c r="F43" s="80">
        <v>0.2</v>
      </c>
      <c r="G43" s="92"/>
      <c r="H43" s="92"/>
      <c r="I43" s="93"/>
      <c r="J43" s="93"/>
    </row>
    <row r="44" spans="1:10" ht="15.75">
      <c r="A44" s="67" t="s">
        <v>209</v>
      </c>
      <c r="B44" s="72" t="s">
        <v>150</v>
      </c>
      <c r="C44" s="73">
        <v>600</v>
      </c>
      <c r="D44" s="74">
        <v>17</v>
      </c>
      <c r="E44" s="75">
        <v>5080</v>
      </c>
      <c r="F44" s="80">
        <v>0.2</v>
      </c>
      <c r="G44" s="92"/>
      <c r="H44" s="92"/>
      <c r="I44" s="93"/>
      <c r="J44" s="93"/>
    </row>
    <row r="45" spans="1:10" ht="15.75">
      <c r="A45" s="67" t="s">
        <v>209</v>
      </c>
      <c r="B45" s="72" t="s">
        <v>151</v>
      </c>
      <c r="C45" s="73">
        <v>604</v>
      </c>
      <c r="D45" s="74">
        <v>2</v>
      </c>
      <c r="E45" s="75">
        <v>18270</v>
      </c>
      <c r="F45" s="80">
        <v>0.2</v>
      </c>
      <c r="G45" s="92"/>
      <c r="H45" s="92"/>
      <c r="I45" s="93"/>
      <c r="J45" s="93"/>
    </row>
    <row r="46" spans="1:10" ht="15.75">
      <c r="A46" s="67" t="s">
        <v>209</v>
      </c>
      <c r="B46" s="72" t="s">
        <v>152</v>
      </c>
      <c r="C46" s="73">
        <v>578</v>
      </c>
      <c r="D46" s="74">
        <v>2</v>
      </c>
      <c r="E46" s="75">
        <v>6200</v>
      </c>
      <c r="F46" s="80">
        <v>0.2</v>
      </c>
      <c r="G46" s="92"/>
      <c r="H46" s="92"/>
      <c r="I46" s="93"/>
      <c r="J46" s="93"/>
    </row>
    <row r="47" spans="1:10" ht="15.75">
      <c r="A47" s="67" t="s">
        <v>209</v>
      </c>
      <c r="B47" s="72" t="s">
        <v>153</v>
      </c>
      <c r="C47" s="73">
        <v>580</v>
      </c>
      <c r="D47" s="74">
        <v>4</v>
      </c>
      <c r="E47" s="75">
        <v>7095</v>
      </c>
      <c r="F47" s="80">
        <v>0.2</v>
      </c>
      <c r="G47" s="92"/>
      <c r="H47" s="92"/>
      <c r="I47" s="93"/>
      <c r="J47" s="93"/>
    </row>
    <row r="48" spans="1:10" ht="15.75">
      <c r="A48" s="67" t="s">
        <v>209</v>
      </c>
      <c r="B48" s="72" t="s">
        <v>154</v>
      </c>
      <c r="C48" s="73">
        <v>582</v>
      </c>
      <c r="D48" s="74">
        <v>15</v>
      </c>
      <c r="E48" s="75">
        <v>7095</v>
      </c>
      <c r="F48" s="80">
        <v>0.2</v>
      </c>
      <c r="G48" s="92"/>
      <c r="H48" s="92"/>
      <c r="I48" s="93"/>
      <c r="J48" s="93"/>
    </row>
    <row r="49" spans="1:10" ht="15.75">
      <c r="A49" s="67" t="s">
        <v>209</v>
      </c>
      <c r="B49" s="72" t="s">
        <v>155</v>
      </c>
      <c r="C49" s="73">
        <v>581</v>
      </c>
      <c r="D49" s="74">
        <v>2</v>
      </c>
      <c r="E49" s="75">
        <v>6300</v>
      </c>
      <c r="F49" s="80">
        <v>0.2</v>
      </c>
      <c r="G49" s="92"/>
      <c r="H49" s="92"/>
      <c r="I49" s="93"/>
      <c r="J49" s="93"/>
    </row>
    <row r="50" spans="1:10" ht="15.75">
      <c r="A50" s="67" t="s">
        <v>209</v>
      </c>
      <c r="B50" s="72" t="s">
        <v>156</v>
      </c>
      <c r="C50" s="73">
        <v>563</v>
      </c>
      <c r="D50" s="74">
        <v>19</v>
      </c>
      <c r="E50" s="75">
        <v>17120</v>
      </c>
      <c r="F50" s="80">
        <v>0.2</v>
      </c>
      <c r="G50" s="92"/>
      <c r="H50" s="92"/>
      <c r="I50" s="93"/>
      <c r="J50" s="93"/>
    </row>
    <row r="51" spans="1:10" ht="15.75">
      <c r="A51" s="67" t="s">
        <v>209</v>
      </c>
      <c r="B51" s="72" t="s">
        <v>157</v>
      </c>
      <c r="C51" s="73">
        <v>565</v>
      </c>
      <c r="D51" s="74">
        <v>1</v>
      </c>
      <c r="E51" s="75">
        <v>6590</v>
      </c>
      <c r="F51" s="80">
        <v>0.2</v>
      </c>
      <c r="G51" s="92"/>
      <c r="H51" s="92"/>
      <c r="I51" s="93"/>
      <c r="J51" s="93"/>
    </row>
    <row r="52" spans="1:10" ht="15.75">
      <c r="A52" s="67" t="s">
        <v>209</v>
      </c>
      <c r="B52" s="72" t="s">
        <v>158</v>
      </c>
      <c r="C52" s="73">
        <v>564</v>
      </c>
      <c r="D52" s="74">
        <v>2</v>
      </c>
      <c r="E52" s="75">
        <v>10630</v>
      </c>
      <c r="F52" s="80">
        <v>0.2</v>
      </c>
      <c r="G52" s="92"/>
      <c r="H52" s="92"/>
      <c r="I52" s="93"/>
      <c r="J52" s="93"/>
    </row>
    <row r="53" spans="1:10" ht="15.75">
      <c r="A53" s="67" t="s">
        <v>209</v>
      </c>
      <c r="B53" s="72" t="s">
        <v>159</v>
      </c>
      <c r="C53" s="73">
        <v>566</v>
      </c>
      <c r="D53" s="74">
        <v>11</v>
      </c>
      <c r="E53" s="75">
        <v>14995</v>
      </c>
      <c r="F53" s="80">
        <v>0.2</v>
      </c>
      <c r="G53" s="92"/>
      <c r="H53" s="92"/>
      <c r="I53" s="93"/>
      <c r="J53" s="93"/>
    </row>
    <row r="54" spans="1:10" ht="15.75">
      <c r="A54" s="67" t="s">
        <v>209</v>
      </c>
      <c r="B54" s="72" t="s">
        <v>160</v>
      </c>
      <c r="C54" s="73">
        <v>569</v>
      </c>
      <c r="D54" s="74">
        <v>1</v>
      </c>
      <c r="E54" s="75">
        <v>6295</v>
      </c>
      <c r="F54" s="80">
        <v>0.2</v>
      </c>
      <c r="G54" s="92"/>
      <c r="H54" s="92"/>
      <c r="I54" s="93"/>
      <c r="J54" s="93"/>
    </row>
    <row r="55" spans="1:10" ht="15.75">
      <c r="A55" s="67" t="s">
        <v>209</v>
      </c>
      <c r="B55" s="72" t="s">
        <v>161</v>
      </c>
      <c r="C55" s="73">
        <v>570</v>
      </c>
      <c r="D55" s="74">
        <v>13</v>
      </c>
      <c r="E55" s="75">
        <v>9400</v>
      </c>
      <c r="F55" s="80">
        <v>0.2</v>
      </c>
      <c r="G55" s="92"/>
      <c r="H55" s="92"/>
      <c r="I55" s="93"/>
      <c r="J55" s="93"/>
    </row>
    <row r="56" spans="1:10" ht="15.75">
      <c r="A56" s="67" t="s">
        <v>209</v>
      </c>
      <c r="B56" s="72" t="s">
        <v>162</v>
      </c>
      <c r="C56" s="73">
        <v>583</v>
      </c>
      <c r="D56" s="74">
        <v>3</v>
      </c>
      <c r="E56" s="75">
        <v>18950</v>
      </c>
      <c r="F56" s="80">
        <v>0.2</v>
      </c>
      <c r="G56" s="92"/>
      <c r="H56" s="92"/>
      <c r="I56" s="93"/>
      <c r="J56" s="93"/>
    </row>
    <row r="57" spans="1:10" ht="15.75">
      <c r="A57" s="67" t="s">
        <v>209</v>
      </c>
      <c r="B57" s="72" t="s">
        <v>163</v>
      </c>
      <c r="C57" s="73">
        <v>584</v>
      </c>
      <c r="D57" s="74">
        <v>8</v>
      </c>
      <c r="E57" s="75">
        <v>2530</v>
      </c>
      <c r="F57" s="80">
        <v>0.2</v>
      </c>
      <c r="G57" s="92"/>
      <c r="H57" s="92"/>
      <c r="I57" s="93"/>
      <c r="J57" s="93"/>
    </row>
    <row r="58" spans="1:10" ht="15.75">
      <c r="A58" s="67" t="s">
        <v>209</v>
      </c>
      <c r="B58" s="72" t="s">
        <v>164</v>
      </c>
      <c r="C58" s="73">
        <v>568</v>
      </c>
      <c r="D58" s="74">
        <v>6</v>
      </c>
      <c r="E58" s="75">
        <v>9530</v>
      </c>
      <c r="F58" s="80">
        <v>0.2</v>
      </c>
      <c r="G58" s="92"/>
      <c r="H58" s="92"/>
      <c r="I58" s="93"/>
      <c r="J58" s="93"/>
    </row>
    <row r="59" spans="1:10" ht="15.75">
      <c r="A59" s="67" t="s">
        <v>209</v>
      </c>
      <c r="B59" s="72" t="s">
        <v>165</v>
      </c>
      <c r="C59" s="73">
        <v>567</v>
      </c>
      <c r="D59" s="74">
        <v>2</v>
      </c>
      <c r="E59" s="75">
        <v>12850</v>
      </c>
      <c r="F59" s="80">
        <v>0.2</v>
      </c>
      <c r="G59" s="92"/>
      <c r="H59" s="92"/>
      <c r="I59" s="93"/>
      <c r="J59" s="93"/>
    </row>
    <row r="60" spans="1:10" ht="15.75">
      <c r="A60" s="67" t="s">
        <v>209</v>
      </c>
      <c r="B60" s="72" t="s">
        <v>166</v>
      </c>
      <c r="C60" s="73">
        <v>34</v>
      </c>
      <c r="D60" s="74">
        <v>2</v>
      </c>
      <c r="E60" s="75">
        <v>6920</v>
      </c>
      <c r="F60" s="80">
        <v>0.2</v>
      </c>
      <c r="G60" s="92"/>
      <c r="H60" s="92"/>
      <c r="I60" s="93"/>
      <c r="J60" s="93"/>
    </row>
    <row r="61" spans="1:10" ht="15.75">
      <c r="A61" s="67" t="s">
        <v>209</v>
      </c>
      <c r="B61" s="72" t="s">
        <v>167</v>
      </c>
      <c r="C61" s="73">
        <v>613</v>
      </c>
      <c r="D61" s="74">
        <v>3</v>
      </c>
      <c r="E61" s="75">
        <v>7230</v>
      </c>
      <c r="F61" s="80">
        <v>0.2</v>
      </c>
      <c r="G61" s="92"/>
      <c r="H61" s="92"/>
      <c r="I61" s="93"/>
      <c r="J61" s="93"/>
    </row>
    <row r="62" spans="1:10" ht="15.75">
      <c r="A62" s="67" t="s">
        <v>209</v>
      </c>
      <c r="B62" s="72" t="s">
        <v>168</v>
      </c>
      <c r="C62" s="73">
        <v>614</v>
      </c>
      <c r="D62" s="74">
        <v>13</v>
      </c>
      <c r="E62" s="75">
        <v>4750</v>
      </c>
      <c r="F62" s="80">
        <v>0.2</v>
      </c>
      <c r="G62" s="92"/>
      <c r="H62" s="92"/>
      <c r="I62" s="93"/>
      <c r="J62" s="93"/>
    </row>
    <row r="63" spans="1:10" ht="15.75">
      <c r="A63" s="67" t="s">
        <v>209</v>
      </c>
      <c r="B63" s="72" t="s">
        <v>169</v>
      </c>
      <c r="C63" s="73">
        <v>615</v>
      </c>
      <c r="D63" s="74">
        <v>3</v>
      </c>
      <c r="E63" s="75">
        <v>6890</v>
      </c>
      <c r="F63" s="80">
        <v>0.2</v>
      </c>
      <c r="G63" s="92"/>
      <c r="H63" s="92"/>
      <c r="I63" s="93"/>
      <c r="J63" s="93"/>
    </row>
    <row r="64" spans="1:10" ht="15.75">
      <c r="A64" s="67" t="s">
        <v>209</v>
      </c>
      <c r="B64" s="72" t="s">
        <v>170</v>
      </c>
      <c r="C64" s="73">
        <v>576</v>
      </c>
      <c r="D64" s="74">
        <v>2</v>
      </c>
      <c r="E64" s="75">
        <v>5420</v>
      </c>
      <c r="F64" s="80">
        <v>0.2</v>
      </c>
      <c r="G64" s="92"/>
      <c r="H64" s="92"/>
      <c r="I64" s="93"/>
      <c r="J64" s="93"/>
    </row>
    <row r="65" spans="1:10" ht="15.75">
      <c r="A65" s="67" t="s">
        <v>209</v>
      </c>
      <c r="B65" s="72" t="s">
        <v>171</v>
      </c>
      <c r="C65" s="73">
        <v>574</v>
      </c>
      <c r="D65" s="74">
        <v>3</v>
      </c>
      <c r="E65" s="75">
        <v>6850</v>
      </c>
      <c r="F65" s="80">
        <v>0.2</v>
      </c>
      <c r="G65" s="92"/>
      <c r="H65" s="92"/>
      <c r="I65" s="93"/>
      <c r="J65" s="93"/>
    </row>
    <row r="66" spans="1:10" ht="15.75">
      <c r="A66" s="67" t="s">
        <v>209</v>
      </c>
      <c r="B66" s="72" t="s">
        <v>172</v>
      </c>
      <c r="C66" s="73">
        <v>575</v>
      </c>
      <c r="D66" s="74">
        <v>2</v>
      </c>
      <c r="E66" s="75">
        <v>2250</v>
      </c>
      <c r="F66" s="80">
        <v>0.2</v>
      </c>
      <c r="G66" s="92"/>
      <c r="H66" s="92"/>
      <c r="I66" s="93"/>
      <c r="J66" s="93"/>
    </row>
    <row r="67" spans="1:10" ht="15.75">
      <c r="A67" s="67" t="s">
        <v>209</v>
      </c>
      <c r="B67" s="72" t="s">
        <v>173</v>
      </c>
      <c r="C67" s="73">
        <v>39</v>
      </c>
      <c r="D67" s="74">
        <v>10</v>
      </c>
      <c r="E67" s="75">
        <v>23120</v>
      </c>
      <c r="F67" s="80">
        <v>0.2</v>
      </c>
      <c r="G67" s="92"/>
      <c r="H67" s="92"/>
      <c r="I67" s="93"/>
      <c r="J67" s="93"/>
    </row>
    <row r="68" spans="1:10" ht="15.75">
      <c r="A68" s="67" t="s">
        <v>209</v>
      </c>
      <c r="B68" s="72" t="s">
        <v>174</v>
      </c>
      <c r="C68" s="73">
        <v>37</v>
      </c>
      <c r="D68" s="74">
        <v>1</v>
      </c>
      <c r="E68" s="75">
        <v>25770</v>
      </c>
      <c r="F68" s="80">
        <v>0.2</v>
      </c>
      <c r="G68" s="92"/>
      <c r="H68" s="92"/>
      <c r="I68" s="93"/>
      <c r="J68" s="93"/>
    </row>
    <row r="69" spans="1:10" ht="15.75">
      <c r="A69" s="67" t="s">
        <v>209</v>
      </c>
      <c r="B69" s="72" t="s">
        <v>175</v>
      </c>
      <c r="C69" s="73">
        <v>50</v>
      </c>
      <c r="D69" s="74">
        <v>1</v>
      </c>
      <c r="E69" s="75">
        <v>12990</v>
      </c>
      <c r="F69" s="80">
        <v>0.2</v>
      </c>
      <c r="G69" s="92"/>
      <c r="H69" s="92"/>
      <c r="I69" s="93"/>
      <c r="J69" s="93"/>
    </row>
    <row r="70" spans="1:10" ht="15.75">
      <c r="A70" s="67" t="s">
        <v>209</v>
      </c>
      <c r="B70" s="72" t="s">
        <v>176</v>
      </c>
      <c r="C70" s="73">
        <v>23</v>
      </c>
      <c r="D70" s="74">
        <v>4</v>
      </c>
      <c r="E70" s="75">
        <v>4970</v>
      </c>
      <c r="F70" s="80">
        <v>0.2</v>
      </c>
      <c r="G70" s="92"/>
      <c r="H70" s="92"/>
      <c r="I70" s="93"/>
      <c r="J70" s="93"/>
    </row>
    <row r="71" spans="1:10" ht="15.75">
      <c r="A71" s="67" t="s">
        <v>209</v>
      </c>
      <c r="B71" s="72" t="s">
        <v>177</v>
      </c>
      <c r="C71" s="73">
        <v>49</v>
      </c>
      <c r="D71" s="74">
        <v>2</v>
      </c>
      <c r="E71" s="75">
        <v>3095</v>
      </c>
      <c r="F71" s="80">
        <v>0.2</v>
      </c>
      <c r="G71" s="92"/>
      <c r="H71" s="92"/>
      <c r="I71" s="93"/>
      <c r="J71" s="93"/>
    </row>
    <row r="72" spans="1:10" ht="15.75">
      <c r="A72" s="67" t="s">
        <v>209</v>
      </c>
      <c r="B72" s="72" t="s">
        <v>178</v>
      </c>
      <c r="C72" s="73">
        <v>35</v>
      </c>
      <c r="D72" s="74">
        <v>12</v>
      </c>
      <c r="E72" s="75">
        <v>5150</v>
      </c>
      <c r="F72" s="80">
        <v>0.2</v>
      </c>
      <c r="G72" s="92"/>
      <c r="H72" s="92"/>
      <c r="I72" s="93"/>
      <c r="J72" s="93"/>
    </row>
    <row r="73" spans="1:10" ht="15.75">
      <c r="A73" s="67" t="s">
        <v>209</v>
      </c>
      <c r="B73" s="72" t="s">
        <v>179</v>
      </c>
      <c r="C73" s="73">
        <v>22</v>
      </c>
      <c r="D73" s="74">
        <v>2</v>
      </c>
      <c r="E73" s="75">
        <v>1660</v>
      </c>
      <c r="F73" s="80">
        <v>0.2</v>
      </c>
      <c r="G73" s="92"/>
      <c r="H73" s="92"/>
      <c r="I73" s="93"/>
      <c r="J73" s="93"/>
    </row>
    <row r="74" spans="1:10" ht="15.75">
      <c r="A74" s="67" t="s">
        <v>209</v>
      </c>
      <c r="B74" s="72" t="s">
        <v>180</v>
      </c>
      <c r="C74" s="73">
        <v>38</v>
      </c>
      <c r="D74" s="74">
        <v>10</v>
      </c>
      <c r="E74" s="75">
        <v>4520</v>
      </c>
      <c r="F74" s="80">
        <v>0.2</v>
      </c>
      <c r="G74" s="92"/>
      <c r="H74" s="92"/>
      <c r="I74" s="93"/>
      <c r="J74" s="93"/>
    </row>
    <row r="75" spans="1:10" ht="15.75">
      <c r="A75" s="67" t="s">
        <v>209</v>
      </c>
      <c r="B75" s="72" t="s">
        <v>181</v>
      </c>
      <c r="C75" s="73">
        <v>36</v>
      </c>
      <c r="D75" s="74">
        <v>6</v>
      </c>
      <c r="E75" s="75">
        <v>4430</v>
      </c>
      <c r="F75" s="80">
        <v>0.2</v>
      </c>
      <c r="G75" s="92"/>
      <c r="H75" s="92"/>
      <c r="I75" s="93"/>
      <c r="J75" s="93"/>
    </row>
    <row r="76" spans="1:10" ht="15.75">
      <c r="A76" s="67" t="s">
        <v>209</v>
      </c>
      <c r="B76" s="72" t="s">
        <v>182</v>
      </c>
      <c r="C76" s="73">
        <v>585</v>
      </c>
      <c r="D76" s="74">
        <v>2</v>
      </c>
      <c r="E76" s="75">
        <v>2070</v>
      </c>
      <c r="F76" s="80">
        <v>0.2</v>
      </c>
      <c r="G76" s="92"/>
      <c r="H76" s="92"/>
      <c r="I76" s="93"/>
      <c r="J76" s="93"/>
    </row>
    <row r="77" spans="1:10" ht="15.75">
      <c r="A77" s="67" t="s">
        <v>209</v>
      </c>
      <c r="B77" s="72" t="s">
        <v>183</v>
      </c>
      <c r="C77" s="73">
        <v>586</v>
      </c>
      <c r="D77" s="74">
        <v>2</v>
      </c>
      <c r="E77" s="75">
        <v>3680</v>
      </c>
      <c r="F77" s="80">
        <v>0.2</v>
      </c>
      <c r="G77" s="92"/>
      <c r="H77" s="92"/>
      <c r="I77" s="93"/>
      <c r="J77" s="93"/>
    </row>
    <row r="78" spans="1:10" ht="15.75">
      <c r="A78" s="67" t="s">
        <v>209</v>
      </c>
      <c r="B78" s="72" t="s">
        <v>184</v>
      </c>
      <c r="C78" s="73">
        <v>611</v>
      </c>
      <c r="D78" s="74">
        <v>1</v>
      </c>
      <c r="E78" s="75">
        <v>10220</v>
      </c>
      <c r="F78" s="80">
        <v>0.2</v>
      </c>
      <c r="G78" s="92"/>
      <c r="H78" s="92"/>
      <c r="I78" s="93"/>
      <c r="J78" s="93"/>
    </row>
    <row r="79" spans="1:10" ht="15.75">
      <c r="A79" s="67" t="s">
        <v>209</v>
      </c>
      <c r="B79" s="72" t="s">
        <v>185</v>
      </c>
      <c r="C79" s="73">
        <v>606</v>
      </c>
      <c r="D79" s="74">
        <v>4</v>
      </c>
      <c r="E79" s="75">
        <v>9190</v>
      </c>
      <c r="F79" s="80">
        <v>0.2</v>
      </c>
      <c r="G79" s="92"/>
      <c r="H79" s="92"/>
      <c r="I79" s="93"/>
      <c r="J79" s="93"/>
    </row>
    <row r="80" spans="1:10" ht="15.75">
      <c r="A80" s="67" t="s">
        <v>209</v>
      </c>
      <c r="B80" s="72" t="s">
        <v>186</v>
      </c>
      <c r="C80" s="73">
        <v>608</v>
      </c>
      <c r="D80" s="74">
        <v>3</v>
      </c>
      <c r="E80" s="75">
        <v>2890</v>
      </c>
      <c r="F80" s="80">
        <v>0.2</v>
      </c>
      <c r="G80" s="92"/>
      <c r="H80" s="92"/>
      <c r="I80" s="93"/>
      <c r="J80" s="93"/>
    </row>
    <row r="81" spans="1:10" ht="15.75">
      <c r="A81" s="67" t="s">
        <v>209</v>
      </c>
      <c r="B81" s="72" t="s">
        <v>187</v>
      </c>
      <c r="C81" s="73">
        <v>607</v>
      </c>
      <c r="D81" s="74">
        <v>1</v>
      </c>
      <c r="E81" s="75">
        <v>4590</v>
      </c>
      <c r="F81" s="80">
        <v>0.2</v>
      </c>
      <c r="G81" s="92"/>
      <c r="H81" s="92"/>
      <c r="I81" s="93"/>
      <c r="J81" s="93"/>
    </row>
    <row r="82" spans="1:10" ht="15.75">
      <c r="A82" s="67" t="s">
        <v>209</v>
      </c>
      <c r="B82" s="72" t="s">
        <v>188</v>
      </c>
      <c r="C82" s="73">
        <v>605</v>
      </c>
      <c r="D82" s="74">
        <v>2</v>
      </c>
      <c r="E82" s="75">
        <v>12860</v>
      </c>
      <c r="F82" s="80">
        <v>0.2</v>
      </c>
      <c r="G82" s="92"/>
      <c r="H82" s="92"/>
      <c r="I82" s="93"/>
      <c r="J82" s="93"/>
    </row>
    <row r="83" spans="1:10" ht="15.75">
      <c r="A83" s="67" t="s">
        <v>209</v>
      </c>
      <c r="B83" s="72" t="s">
        <v>189</v>
      </c>
      <c r="C83" s="73">
        <v>609</v>
      </c>
      <c r="D83" s="74">
        <v>2</v>
      </c>
      <c r="E83" s="75">
        <v>10670</v>
      </c>
      <c r="F83" s="80">
        <v>0.2</v>
      </c>
      <c r="G83" s="92"/>
      <c r="H83" s="92"/>
      <c r="I83" s="93"/>
      <c r="J83" s="93"/>
    </row>
    <row r="84" spans="1:10" ht="15.75">
      <c r="A84" s="67" t="s">
        <v>209</v>
      </c>
      <c r="B84" s="72" t="s">
        <v>190</v>
      </c>
      <c r="C84" s="73">
        <v>474</v>
      </c>
      <c r="D84" s="74">
        <v>1</v>
      </c>
      <c r="E84" s="75">
        <v>18750</v>
      </c>
      <c r="F84" s="80">
        <v>0.2</v>
      </c>
      <c r="G84" s="92"/>
      <c r="H84" s="92"/>
      <c r="I84" s="93"/>
      <c r="J84" s="93"/>
    </row>
  </sheetData>
  <mergeCells count="1">
    <mergeCell ref="C13:D1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1"/>
  </sheetPr>
  <dimension ref="A1:K84"/>
  <sheetViews>
    <sheetView topLeftCell="A28" workbookViewId="0">
      <selection activeCell="M12" sqref="M12"/>
    </sheetView>
  </sheetViews>
  <sheetFormatPr defaultRowHeight="12.75"/>
  <cols>
    <col min="1" max="1" width="8.42578125" style="65" customWidth="1"/>
    <col min="2" max="2" width="27.28515625" style="65" customWidth="1"/>
    <col min="3" max="3" width="11.42578125" style="65" customWidth="1"/>
    <col min="4" max="4" width="11.85546875" style="65" customWidth="1"/>
    <col min="5" max="6" width="10.42578125" style="65" customWidth="1"/>
    <col min="7" max="8" width="12.28515625" style="65" customWidth="1"/>
    <col min="9" max="9" width="15.85546875" style="65" customWidth="1"/>
    <col min="10" max="10" width="13.85546875" style="65" customWidth="1"/>
    <col min="11" max="11" width="0.28515625" style="65" hidden="1" customWidth="1"/>
    <col min="12" max="258" width="9.140625" style="65"/>
    <col min="259" max="259" width="27.28515625" style="65" customWidth="1"/>
    <col min="260" max="260" width="11.42578125" style="65" customWidth="1"/>
    <col min="261" max="261" width="11.85546875" style="65" customWidth="1"/>
    <col min="262" max="262" width="10.42578125" style="65" customWidth="1"/>
    <col min="263" max="263" width="12.28515625" style="65" customWidth="1"/>
    <col min="264" max="264" width="14.5703125" style="65" customWidth="1"/>
    <col min="265" max="265" width="13.85546875" style="65" customWidth="1"/>
    <col min="266" max="266" width="11.7109375" style="65" customWidth="1"/>
    <col min="267" max="267" width="0" style="65" hidden="1" customWidth="1"/>
    <col min="268" max="514" width="9.140625" style="65"/>
    <col min="515" max="515" width="27.28515625" style="65" customWidth="1"/>
    <col min="516" max="516" width="11.42578125" style="65" customWidth="1"/>
    <col min="517" max="517" width="11.85546875" style="65" customWidth="1"/>
    <col min="518" max="518" width="10.42578125" style="65" customWidth="1"/>
    <col min="519" max="519" width="12.28515625" style="65" customWidth="1"/>
    <col min="520" max="520" width="14.5703125" style="65" customWidth="1"/>
    <col min="521" max="521" width="13.85546875" style="65" customWidth="1"/>
    <col min="522" max="522" width="11.7109375" style="65" customWidth="1"/>
    <col min="523" max="523" width="0" style="65" hidden="1" customWidth="1"/>
    <col min="524" max="770" width="9.140625" style="65"/>
    <col min="771" max="771" width="27.28515625" style="65" customWidth="1"/>
    <col min="772" max="772" width="11.42578125" style="65" customWidth="1"/>
    <col min="773" max="773" width="11.85546875" style="65" customWidth="1"/>
    <col min="774" max="774" width="10.42578125" style="65" customWidth="1"/>
    <col min="775" max="775" width="12.28515625" style="65" customWidth="1"/>
    <col min="776" max="776" width="14.5703125" style="65" customWidth="1"/>
    <col min="777" max="777" width="13.85546875" style="65" customWidth="1"/>
    <col min="778" max="778" width="11.7109375" style="65" customWidth="1"/>
    <col min="779" max="779" width="0" style="65" hidden="1" customWidth="1"/>
    <col min="780" max="1026" width="9.140625" style="65"/>
    <col min="1027" max="1027" width="27.28515625" style="65" customWidth="1"/>
    <col min="1028" max="1028" width="11.42578125" style="65" customWidth="1"/>
    <col min="1029" max="1029" width="11.85546875" style="65" customWidth="1"/>
    <col min="1030" max="1030" width="10.42578125" style="65" customWidth="1"/>
    <col min="1031" max="1031" width="12.28515625" style="65" customWidth="1"/>
    <col min="1032" max="1032" width="14.5703125" style="65" customWidth="1"/>
    <col min="1033" max="1033" width="13.85546875" style="65" customWidth="1"/>
    <col min="1034" max="1034" width="11.7109375" style="65" customWidth="1"/>
    <col min="1035" max="1035" width="0" style="65" hidden="1" customWidth="1"/>
    <col min="1036" max="1282" width="9.140625" style="65"/>
    <col min="1283" max="1283" width="27.28515625" style="65" customWidth="1"/>
    <col min="1284" max="1284" width="11.42578125" style="65" customWidth="1"/>
    <col min="1285" max="1285" width="11.85546875" style="65" customWidth="1"/>
    <col min="1286" max="1286" width="10.42578125" style="65" customWidth="1"/>
    <col min="1287" max="1287" width="12.28515625" style="65" customWidth="1"/>
    <col min="1288" max="1288" width="14.5703125" style="65" customWidth="1"/>
    <col min="1289" max="1289" width="13.85546875" style="65" customWidth="1"/>
    <col min="1290" max="1290" width="11.7109375" style="65" customWidth="1"/>
    <col min="1291" max="1291" width="0" style="65" hidden="1" customWidth="1"/>
    <col min="1292" max="1538" width="9.140625" style="65"/>
    <col min="1539" max="1539" width="27.28515625" style="65" customWidth="1"/>
    <col min="1540" max="1540" width="11.42578125" style="65" customWidth="1"/>
    <col min="1541" max="1541" width="11.85546875" style="65" customWidth="1"/>
    <col min="1542" max="1542" width="10.42578125" style="65" customWidth="1"/>
    <col min="1543" max="1543" width="12.28515625" style="65" customWidth="1"/>
    <col min="1544" max="1544" width="14.5703125" style="65" customWidth="1"/>
    <col min="1545" max="1545" width="13.85546875" style="65" customWidth="1"/>
    <col min="1546" max="1546" width="11.7109375" style="65" customWidth="1"/>
    <col min="1547" max="1547" width="0" style="65" hidden="1" customWidth="1"/>
    <col min="1548" max="1794" width="9.140625" style="65"/>
    <col min="1795" max="1795" width="27.28515625" style="65" customWidth="1"/>
    <col min="1796" max="1796" width="11.42578125" style="65" customWidth="1"/>
    <col min="1797" max="1797" width="11.85546875" style="65" customWidth="1"/>
    <col min="1798" max="1798" width="10.42578125" style="65" customWidth="1"/>
    <col min="1799" max="1799" width="12.28515625" style="65" customWidth="1"/>
    <col min="1800" max="1800" width="14.5703125" style="65" customWidth="1"/>
    <col min="1801" max="1801" width="13.85546875" style="65" customWidth="1"/>
    <col min="1802" max="1802" width="11.7109375" style="65" customWidth="1"/>
    <col min="1803" max="1803" width="0" style="65" hidden="1" customWidth="1"/>
    <col min="1804" max="2050" width="9.140625" style="65"/>
    <col min="2051" max="2051" width="27.28515625" style="65" customWidth="1"/>
    <col min="2052" max="2052" width="11.42578125" style="65" customWidth="1"/>
    <col min="2053" max="2053" width="11.85546875" style="65" customWidth="1"/>
    <col min="2054" max="2054" width="10.42578125" style="65" customWidth="1"/>
    <col min="2055" max="2055" width="12.28515625" style="65" customWidth="1"/>
    <col min="2056" max="2056" width="14.5703125" style="65" customWidth="1"/>
    <col min="2057" max="2057" width="13.85546875" style="65" customWidth="1"/>
    <col min="2058" max="2058" width="11.7109375" style="65" customWidth="1"/>
    <col min="2059" max="2059" width="0" style="65" hidden="1" customWidth="1"/>
    <col min="2060" max="2306" width="9.140625" style="65"/>
    <col min="2307" max="2307" width="27.28515625" style="65" customWidth="1"/>
    <col min="2308" max="2308" width="11.42578125" style="65" customWidth="1"/>
    <col min="2309" max="2309" width="11.85546875" style="65" customWidth="1"/>
    <col min="2310" max="2310" width="10.42578125" style="65" customWidth="1"/>
    <col min="2311" max="2311" width="12.28515625" style="65" customWidth="1"/>
    <col min="2312" max="2312" width="14.5703125" style="65" customWidth="1"/>
    <col min="2313" max="2313" width="13.85546875" style="65" customWidth="1"/>
    <col min="2314" max="2314" width="11.7109375" style="65" customWidth="1"/>
    <col min="2315" max="2315" width="0" style="65" hidden="1" customWidth="1"/>
    <col min="2316" max="2562" width="9.140625" style="65"/>
    <col min="2563" max="2563" width="27.28515625" style="65" customWidth="1"/>
    <col min="2564" max="2564" width="11.42578125" style="65" customWidth="1"/>
    <col min="2565" max="2565" width="11.85546875" style="65" customWidth="1"/>
    <col min="2566" max="2566" width="10.42578125" style="65" customWidth="1"/>
    <col min="2567" max="2567" width="12.28515625" style="65" customWidth="1"/>
    <col min="2568" max="2568" width="14.5703125" style="65" customWidth="1"/>
    <col min="2569" max="2569" width="13.85546875" style="65" customWidth="1"/>
    <col min="2570" max="2570" width="11.7109375" style="65" customWidth="1"/>
    <col min="2571" max="2571" width="0" style="65" hidden="1" customWidth="1"/>
    <col min="2572" max="2818" width="9.140625" style="65"/>
    <col min="2819" max="2819" width="27.28515625" style="65" customWidth="1"/>
    <col min="2820" max="2820" width="11.42578125" style="65" customWidth="1"/>
    <col min="2821" max="2821" width="11.85546875" style="65" customWidth="1"/>
    <col min="2822" max="2822" width="10.42578125" style="65" customWidth="1"/>
    <col min="2823" max="2823" width="12.28515625" style="65" customWidth="1"/>
    <col min="2824" max="2824" width="14.5703125" style="65" customWidth="1"/>
    <col min="2825" max="2825" width="13.85546875" style="65" customWidth="1"/>
    <col min="2826" max="2826" width="11.7109375" style="65" customWidth="1"/>
    <col min="2827" max="2827" width="0" style="65" hidden="1" customWidth="1"/>
    <col min="2828" max="3074" width="9.140625" style="65"/>
    <col min="3075" max="3075" width="27.28515625" style="65" customWidth="1"/>
    <col min="3076" max="3076" width="11.42578125" style="65" customWidth="1"/>
    <col min="3077" max="3077" width="11.85546875" style="65" customWidth="1"/>
    <col min="3078" max="3078" width="10.42578125" style="65" customWidth="1"/>
    <col min="3079" max="3079" width="12.28515625" style="65" customWidth="1"/>
    <col min="3080" max="3080" width="14.5703125" style="65" customWidth="1"/>
    <col min="3081" max="3081" width="13.85546875" style="65" customWidth="1"/>
    <col min="3082" max="3082" width="11.7109375" style="65" customWidth="1"/>
    <col min="3083" max="3083" width="0" style="65" hidden="1" customWidth="1"/>
    <col min="3084" max="3330" width="9.140625" style="65"/>
    <col min="3331" max="3331" width="27.28515625" style="65" customWidth="1"/>
    <col min="3332" max="3332" width="11.42578125" style="65" customWidth="1"/>
    <col min="3333" max="3333" width="11.85546875" style="65" customWidth="1"/>
    <col min="3334" max="3334" width="10.42578125" style="65" customWidth="1"/>
    <col min="3335" max="3335" width="12.28515625" style="65" customWidth="1"/>
    <col min="3336" max="3336" width="14.5703125" style="65" customWidth="1"/>
    <col min="3337" max="3337" width="13.85546875" style="65" customWidth="1"/>
    <col min="3338" max="3338" width="11.7109375" style="65" customWidth="1"/>
    <col min="3339" max="3339" width="0" style="65" hidden="1" customWidth="1"/>
    <col min="3340" max="3586" width="9.140625" style="65"/>
    <col min="3587" max="3587" width="27.28515625" style="65" customWidth="1"/>
    <col min="3588" max="3588" width="11.42578125" style="65" customWidth="1"/>
    <col min="3589" max="3589" width="11.85546875" style="65" customWidth="1"/>
    <col min="3590" max="3590" width="10.42578125" style="65" customWidth="1"/>
    <col min="3591" max="3591" width="12.28515625" style="65" customWidth="1"/>
    <col min="3592" max="3592" width="14.5703125" style="65" customWidth="1"/>
    <col min="3593" max="3593" width="13.85546875" style="65" customWidth="1"/>
    <col min="3594" max="3594" width="11.7109375" style="65" customWidth="1"/>
    <col min="3595" max="3595" width="0" style="65" hidden="1" customWidth="1"/>
    <col min="3596" max="3842" width="9.140625" style="65"/>
    <col min="3843" max="3843" width="27.28515625" style="65" customWidth="1"/>
    <col min="3844" max="3844" width="11.42578125" style="65" customWidth="1"/>
    <col min="3845" max="3845" width="11.85546875" style="65" customWidth="1"/>
    <col min="3846" max="3846" width="10.42578125" style="65" customWidth="1"/>
    <col min="3847" max="3847" width="12.28515625" style="65" customWidth="1"/>
    <col min="3848" max="3848" width="14.5703125" style="65" customWidth="1"/>
    <col min="3849" max="3849" width="13.85546875" style="65" customWidth="1"/>
    <col min="3850" max="3850" width="11.7109375" style="65" customWidth="1"/>
    <col min="3851" max="3851" width="0" style="65" hidden="1" customWidth="1"/>
    <col min="3852" max="4098" width="9.140625" style="65"/>
    <col min="4099" max="4099" width="27.28515625" style="65" customWidth="1"/>
    <col min="4100" max="4100" width="11.42578125" style="65" customWidth="1"/>
    <col min="4101" max="4101" width="11.85546875" style="65" customWidth="1"/>
    <col min="4102" max="4102" width="10.42578125" style="65" customWidth="1"/>
    <col min="4103" max="4103" width="12.28515625" style="65" customWidth="1"/>
    <col min="4104" max="4104" width="14.5703125" style="65" customWidth="1"/>
    <col min="4105" max="4105" width="13.85546875" style="65" customWidth="1"/>
    <col min="4106" max="4106" width="11.7109375" style="65" customWidth="1"/>
    <col min="4107" max="4107" width="0" style="65" hidden="1" customWidth="1"/>
    <col min="4108" max="4354" width="9.140625" style="65"/>
    <col min="4355" max="4355" width="27.28515625" style="65" customWidth="1"/>
    <col min="4356" max="4356" width="11.42578125" style="65" customWidth="1"/>
    <col min="4357" max="4357" width="11.85546875" style="65" customWidth="1"/>
    <col min="4358" max="4358" width="10.42578125" style="65" customWidth="1"/>
    <col min="4359" max="4359" width="12.28515625" style="65" customWidth="1"/>
    <col min="4360" max="4360" width="14.5703125" style="65" customWidth="1"/>
    <col min="4361" max="4361" width="13.85546875" style="65" customWidth="1"/>
    <col min="4362" max="4362" width="11.7109375" style="65" customWidth="1"/>
    <col min="4363" max="4363" width="0" style="65" hidden="1" customWidth="1"/>
    <col min="4364" max="4610" width="9.140625" style="65"/>
    <col min="4611" max="4611" width="27.28515625" style="65" customWidth="1"/>
    <col min="4612" max="4612" width="11.42578125" style="65" customWidth="1"/>
    <col min="4613" max="4613" width="11.85546875" style="65" customWidth="1"/>
    <col min="4614" max="4614" width="10.42578125" style="65" customWidth="1"/>
    <col min="4615" max="4615" width="12.28515625" style="65" customWidth="1"/>
    <col min="4616" max="4616" width="14.5703125" style="65" customWidth="1"/>
    <col min="4617" max="4617" width="13.85546875" style="65" customWidth="1"/>
    <col min="4618" max="4618" width="11.7109375" style="65" customWidth="1"/>
    <col min="4619" max="4619" width="0" style="65" hidden="1" customWidth="1"/>
    <col min="4620" max="4866" width="9.140625" style="65"/>
    <col min="4867" max="4867" width="27.28515625" style="65" customWidth="1"/>
    <col min="4868" max="4868" width="11.42578125" style="65" customWidth="1"/>
    <col min="4869" max="4869" width="11.85546875" style="65" customWidth="1"/>
    <col min="4870" max="4870" width="10.42578125" style="65" customWidth="1"/>
    <col min="4871" max="4871" width="12.28515625" style="65" customWidth="1"/>
    <col min="4872" max="4872" width="14.5703125" style="65" customWidth="1"/>
    <col min="4873" max="4873" width="13.85546875" style="65" customWidth="1"/>
    <col min="4874" max="4874" width="11.7109375" style="65" customWidth="1"/>
    <col min="4875" max="4875" width="0" style="65" hidden="1" customWidth="1"/>
    <col min="4876" max="5122" width="9.140625" style="65"/>
    <col min="5123" max="5123" width="27.28515625" style="65" customWidth="1"/>
    <col min="5124" max="5124" width="11.42578125" style="65" customWidth="1"/>
    <col min="5125" max="5125" width="11.85546875" style="65" customWidth="1"/>
    <col min="5126" max="5126" width="10.42578125" style="65" customWidth="1"/>
    <col min="5127" max="5127" width="12.28515625" style="65" customWidth="1"/>
    <col min="5128" max="5128" width="14.5703125" style="65" customWidth="1"/>
    <col min="5129" max="5129" width="13.85546875" style="65" customWidth="1"/>
    <col min="5130" max="5130" width="11.7109375" style="65" customWidth="1"/>
    <col min="5131" max="5131" width="0" style="65" hidden="1" customWidth="1"/>
    <col min="5132" max="5378" width="9.140625" style="65"/>
    <col min="5379" max="5379" width="27.28515625" style="65" customWidth="1"/>
    <col min="5380" max="5380" width="11.42578125" style="65" customWidth="1"/>
    <col min="5381" max="5381" width="11.85546875" style="65" customWidth="1"/>
    <col min="5382" max="5382" width="10.42578125" style="65" customWidth="1"/>
    <col min="5383" max="5383" width="12.28515625" style="65" customWidth="1"/>
    <col min="5384" max="5384" width="14.5703125" style="65" customWidth="1"/>
    <col min="5385" max="5385" width="13.85546875" style="65" customWidth="1"/>
    <col min="5386" max="5386" width="11.7109375" style="65" customWidth="1"/>
    <col min="5387" max="5387" width="0" style="65" hidden="1" customWidth="1"/>
    <col min="5388" max="5634" width="9.140625" style="65"/>
    <col min="5635" max="5635" width="27.28515625" style="65" customWidth="1"/>
    <col min="5636" max="5636" width="11.42578125" style="65" customWidth="1"/>
    <col min="5637" max="5637" width="11.85546875" style="65" customWidth="1"/>
    <col min="5638" max="5638" width="10.42578125" style="65" customWidth="1"/>
    <col min="5639" max="5639" width="12.28515625" style="65" customWidth="1"/>
    <col min="5640" max="5640" width="14.5703125" style="65" customWidth="1"/>
    <col min="5641" max="5641" width="13.85546875" style="65" customWidth="1"/>
    <col min="5642" max="5642" width="11.7109375" style="65" customWidth="1"/>
    <col min="5643" max="5643" width="0" style="65" hidden="1" customWidth="1"/>
    <col min="5644" max="5890" width="9.140625" style="65"/>
    <col min="5891" max="5891" width="27.28515625" style="65" customWidth="1"/>
    <col min="5892" max="5892" width="11.42578125" style="65" customWidth="1"/>
    <col min="5893" max="5893" width="11.85546875" style="65" customWidth="1"/>
    <col min="5894" max="5894" width="10.42578125" style="65" customWidth="1"/>
    <col min="5895" max="5895" width="12.28515625" style="65" customWidth="1"/>
    <col min="5896" max="5896" width="14.5703125" style="65" customWidth="1"/>
    <col min="5897" max="5897" width="13.85546875" style="65" customWidth="1"/>
    <col min="5898" max="5898" width="11.7109375" style="65" customWidth="1"/>
    <col min="5899" max="5899" width="0" style="65" hidden="1" customWidth="1"/>
    <col min="5900" max="6146" width="9.140625" style="65"/>
    <col min="6147" max="6147" width="27.28515625" style="65" customWidth="1"/>
    <col min="6148" max="6148" width="11.42578125" style="65" customWidth="1"/>
    <col min="6149" max="6149" width="11.85546875" style="65" customWidth="1"/>
    <col min="6150" max="6150" width="10.42578125" style="65" customWidth="1"/>
    <col min="6151" max="6151" width="12.28515625" style="65" customWidth="1"/>
    <col min="6152" max="6152" width="14.5703125" style="65" customWidth="1"/>
    <col min="6153" max="6153" width="13.85546875" style="65" customWidth="1"/>
    <col min="6154" max="6154" width="11.7109375" style="65" customWidth="1"/>
    <col min="6155" max="6155" width="0" style="65" hidden="1" customWidth="1"/>
    <col min="6156" max="6402" width="9.140625" style="65"/>
    <col min="6403" max="6403" width="27.28515625" style="65" customWidth="1"/>
    <col min="6404" max="6404" width="11.42578125" style="65" customWidth="1"/>
    <col min="6405" max="6405" width="11.85546875" style="65" customWidth="1"/>
    <col min="6406" max="6406" width="10.42578125" style="65" customWidth="1"/>
    <col min="6407" max="6407" width="12.28515625" style="65" customWidth="1"/>
    <col min="6408" max="6408" width="14.5703125" style="65" customWidth="1"/>
    <col min="6409" max="6409" width="13.85546875" style="65" customWidth="1"/>
    <col min="6410" max="6410" width="11.7109375" style="65" customWidth="1"/>
    <col min="6411" max="6411" width="0" style="65" hidden="1" customWidth="1"/>
    <col min="6412" max="6658" width="9.140625" style="65"/>
    <col min="6659" max="6659" width="27.28515625" style="65" customWidth="1"/>
    <col min="6660" max="6660" width="11.42578125" style="65" customWidth="1"/>
    <col min="6661" max="6661" width="11.85546875" style="65" customWidth="1"/>
    <col min="6662" max="6662" width="10.42578125" style="65" customWidth="1"/>
    <col min="6663" max="6663" width="12.28515625" style="65" customWidth="1"/>
    <col min="6664" max="6664" width="14.5703125" style="65" customWidth="1"/>
    <col min="6665" max="6665" width="13.85546875" style="65" customWidth="1"/>
    <col min="6666" max="6666" width="11.7109375" style="65" customWidth="1"/>
    <col min="6667" max="6667" width="0" style="65" hidden="1" customWidth="1"/>
    <col min="6668" max="6914" width="9.140625" style="65"/>
    <col min="6915" max="6915" width="27.28515625" style="65" customWidth="1"/>
    <col min="6916" max="6916" width="11.42578125" style="65" customWidth="1"/>
    <col min="6917" max="6917" width="11.85546875" style="65" customWidth="1"/>
    <col min="6918" max="6918" width="10.42578125" style="65" customWidth="1"/>
    <col min="6919" max="6919" width="12.28515625" style="65" customWidth="1"/>
    <col min="6920" max="6920" width="14.5703125" style="65" customWidth="1"/>
    <col min="6921" max="6921" width="13.85546875" style="65" customWidth="1"/>
    <col min="6922" max="6922" width="11.7109375" style="65" customWidth="1"/>
    <col min="6923" max="6923" width="0" style="65" hidden="1" customWidth="1"/>
    <col min="6924" max="7170" width="9.140625" style="65"/>
    <col min="7171" max="7171" width="27.28515625" style="65" customWidth="1"/>
    <col min="7172" max="7172" width="11.42578125" style="65" customWidth="1"/>
    <col min="7173" max="7173" width="11.85546875" style="65" customWidth="1"/>
    <col min="7174" max="7174" width="10.42578125" style="65" customWidth="1"/>
    <col min="7175" max="7175" width="12.28515625" style="65" customWidth="1"/>
    <col min="7176" max="7176" width="14.5703125" style="65" customWidth="1"/>
    <col min="7177" max="7177" width="13.85546875" style="65" customWidth="1"/>
    <col min="7178" max="7178" width="11.7109375" style="65" customWidth="1"/>
    <col min="7179" max="7179" width="0" style="65" hidden="1" customWidth="1"/>
    <col min="7180" max="7426" width="9.140625" style="65"/>
    <col min="7427" max="7427" width="27.28515625" style="65" customWidth="1"/>
    <col min="7428" max="7428" width="11.42578125" style="65" customWidth="1"/>
    <col min="7429" max="7429" width="11.85546875" style="65" customWidth="1"/>
    <col min="7430" max="7430" width="10.42578125" style="65" customWidth="1"/>
    <col min="7431" max="7431" width="12.28515625" style="65" customWidth="1"/>
    <col min="7432" max="7432" width="14.5703125" style="65" customWidth="1"/>
    <col min="7433" max="7433" width="13.85546875" style="65" customWidth="1"/>
    <col min="7434" max="7434" width="11.7109375" style="65" customWidth="1"/>
    <col min="7435" max="7435" width="0" style="65" hidden="1" customWidth="1"/>
    <col min="7436" max="7682" width="9.140625" style="65"/>
    <col min="7683" max="7683" width="27.28515625" style="65" customWidth="1"/>
    <col min="7684" max="7684" width="11.42578125" style="65" customWidth="1"/>
    <col min="7685" max="7685" width="11.85546875" style="65" customWidth="1"/>
    <col min="7686" max="7686" width="10.42578125" style="65" customWidth="1"/>
    <col min="7687" max="7687" width="12.28515625" style="65" customWidth="1"/>
    <col min="7688" max="7688" width="14.5703125" style="65" customWidth="1"/>
    <col min="7689" max="7689" width="13.85546875" style="65" customWidth="1"/>
    <col min="7690" max="7690" width="11.7109375" style="65" customWidth="1"/>
    <col min="7691" max="7691" width="0" style="65" hidden="1" customWidth="1"/>
    <col min="7692" max="7938" width="9.140625" style="65"/>
    <col min="7939" max="7939" width="27.28515625" style="65" customWidth="1"/>
    <col min="7940" max="7940" width="11.42578125" style="65" customWidth="1"/>
    <col min="7941" max="7941" width="11.85546875" style="65" customWidth="1"/>
    <col min="7942" max="7942" width="10.42578125" style="65" customWidth="1"/>
    <col min="7943" max="7943" width="12.28515625" style="65" customWidth="1"/>
    <col min="7944" max="7944" width="14.5703125" style="65" customWidth="1"/>
    <col min="7945" max="7945" width="13.85546875" style="65" customWidth="1"/>
    <col min="7946" max="7946" width="11.7109375" style="65" customWidth="1"/>
    <col min="7947" max="7947" width="0" style="65" hidden="1" customWidth="1"/>
    <col min="7948" max="8194" width="9.140625" style="65"/>
    <col min="8195" max="8195" width="27.28515625" style="65" customWidth="1"/>
    <col min="8196" max="8196" width="11.42578125" style="65" customWidth="1"/>
    <col min="8197" max="8197" width="11.85546875" style="65" customWidth="1"/>
    <col min="8198" max="8198" width="10.42578125" style="65" customWidth="1"/>
    <col min="8199" max="8199" width="12.28515625" style="65" customWidth="1"/>
    <col min="8200" max="8200" width="14.5703125" style="65" customWidth="1"/>
    <col min="8201" max="8201" width="13.85546875" style="65" customWidth="1"/>
    <col min="8202" max="8202" width="11.7109375" style="65" customWidth="1"/>
    <col min="8203" max="8203" width="0" style="65" hidden="1" customWidth="1"/>
    <col min="8204" max="8450" width="9.140625" style="65"/>
    <col min="8451" max="8451" width="27.28515625" style="65" customWidth="1"/>
    <col min="8452" max="8452" width="11.42578125" style="65" customWidth="1"/>
    <col min="8453" max="8453" width="11.85546875" style="65" customWidth="1"/>
    <col min="8454" max="8454" width="10.42578125" style="65" customWidth="1"/>
    <col min="8455" max="8455" width="12.28515625" style="65" customWidth="1"/>
    <col min="8456" max="8456" width="14.5703125" style="65" customWidth="1"/>
    <col min="8457" max="8457" width="13.85546875" style="65" customWidth="1"/>
    <col min="8458" max="8458" width="11.7109375" style="65" customWidth="1"/>
    <col min="8459" max="8459" width="0" style="65" hidden="1" customWidth="1"/>
    <col min="8460" max="8706" width="9.140625" style="65"/>
    <col min="8707" max="8707" width="27.28515625" style="65" customWidth="1"/>
    <col min="8708" max="8708" width="11.42578125" style="65" customWidth="1"/>
    <col min="8709" max="8709" width="11.85546875" style="65" customWidth="1"/>
    <col min="8710" max="8710" width="10.42578125" style="65" customWidth="1"/>
    <col min="8711" max="8711" width="12.28515625" style="65" customWidth="1"/>
    <col min="8712" max="8712" width="14.5703125" style="65" customWidth="1"/>
    <col min="8713" max="8713" width="13.85546875" style="65" customWidth="1"/>
    <col min="8714" max="8714" width="11.7109375" style="65" customWidth="1"/>
    <col min="8715" max="8715" width="0" style="65" hidden="1" customWidth="1"/>
    <col min="8716" max="8962" width="9.140625" style="65"/>
    <col min="8963" max="8963" width="27.28515625" style="65" customWidth="1"/>
    <col min="8964" max="8964" width="11.42578125" style="65" customWidth="1"/>
    <col min="8965" max="8965" width="11.85546875" style="65" customWidth="1"/>
    <col min="8966" max="8966" width="10.42578125" style="65" customWidth="1"/>
    <col min="8967" max="8967" width="12.28515625" style="65" customWidth="1"/>
    <col min="8968" max="8968" width="14.5703125" style="65" customWidth="1"/>
    <col min="8969" max="8969" width="13.85546875" style="65" customWidth="1"/>
    <col min="8970" max="8970" width="11.7109375" style="65" customWidth="1"/>
    <col min="8971" max="8971" width="0" style="65" hidden="1" customWidth="1"/>
    <col min="8972" max="9218" width="9.140625" style="65"/>
    <col min="9219" max="9219" width="27.28515625" style="65" customWidth="1"/>
    <col min="9220" max="9220" width="11.42578125" style="65" customWidth="1"/>
    <col min="9221" max="9221" width="11.85546875" style="65" customWidth="1"/>
    <col min="9222" max="9222" width="10.42578125" style="65" customWidth="1"/>
    <col min="9223" max="9223" width="12.28515625" style="65" customWidth="1"/>
    <col min="9224" max="9224" width="14.5703125" style="65" customWidth="1"/>
    <col min="9225" max="9225" width="13.85546875" style="65" customWidth="1"/>
    <col min="9226" max="9226" width="11.7109375" style="65" customWidth="1"/>
    <col min="9227" max="9227" width="0" style="65" hidden="1" customWidth="1"/>
    <col min="9228" max="9474" width="9.140625" style="65"/>
    <col min="9475" max="9475" width="27.28515625" style="65" customWidth="1"/>
    <col min="9476" max="9476" width="11.42578125" style="65" customWidth="1"/>
    <col min="9477" max="9477" width="11.85546875" style="65" customWidth="1"/>
    <col min="9478" max="9478" width="10.42578125" style="65" customWidth="1"/>
    <col min="9479" max="9479" width="12.28515625" style="65" customWidth="1"/>
    <col min="9480" max="9480" width="14.5703125" style="65" customWidth="1"/>
    <col min="9481" max="9481" width="13.85546875" style="65" customWidth="1"/>
    <col min="9482" max="9482" width="11.7109375" style="65" customWidth="1"/>
    <col min="9483" max="9483" width="0" style="65" hidden="1" customWidth="1"/>
    <col min="9484" max="9730" width="9.140625" style="65"/>
    <col min="9731" max="9731" width="27.28515625" style="65" customWidth="1"/>
    <col min="9732" max="9732" width="11.42578125" style="65" customWidth="1"/>
    <col min="9733" max="9733" width="11.85546875" style="65" customWidth="1"/>
    <col min="9734" max="9734" width="10.42578125" style="65" customWidth="1"/>
    <col min="9735" max="9735" width="12.28515625" style="65" customWidth="1"/>
    <col min="9736" max="9736" width="14.5703125" style="65" customWidth="1"/>
    <col min="9737" max="9737" width="13.85546875" style="65" customWidth="1"/>
    <col min="9738" max="9738" width="11.7109375" style="65" customWidth="1"/>
    <col min="9739" max="9739" width="0" style="65" hidden="1" customWidth="1"/>
    <col min="9740" max="9986" width="9.140625" style="65"/>
    <col min="9987" max="9987" width="27.28515625" style="65" customWidth="1"/>
    <col min="9988" max="9988" width="11.42578125" style="65" customWidth="1"/>
    <col min="9989" max="9989" width="11.85546875" style="65" customWidth="1"/>
    <col min="9990" max="9990" width="10.42578125" style="65" customWidth="1"/>
    <col min="9991" max="9991" width="12.28515625" style="65" customWidth="1"/>
    <col min="9992" max="9992" width="14.5703125" style="65" customWidth="1"/>
    <col min="9993" max="9993" width="13.85546875" style="65" customWidth="1"/>
    <col min="9994" max="9994" width="11.7109375" style="65" customWidth="1"/>
    <col min="9995" max="9995" width="0" style="65" hidden="1" customWidth="1"/>
    <col min="9996" max="10242" width="9.140625" style="65"/>
    <col min="10243" max="10243" width="27.28515625" style="65" customWidth="1"/>
    <col min="10244" max="10244" width="11.42578125" style="65" customWidth="1"/>
    <col min="10245" max="10245" width="11.85546875" style="65" customWidth="1"/>
    <col min="10246" max="10246" width="10.42578125" style="65" customWidth="1"/>
    <col min="10247" max="10247" width="12.28515625" style="65" customWidth="1"/>
    <col min="10248" max="10248" width="14.5703125" style="65" customWidth="1"/>
    <col min="10249" max="10249" width="13.85546875" style="65" customWidth="1"/>
    <col min="10250" max="10250" width="11.7109375" style="65" customWidth="1"/>
    <col min="10251" max="10251" width="0" style="65" hidden="1" customWidth="1"/>
    <col min="10252" max="10498" width="9.140625" style="65"/>
    <col min="10499" max="10499" width="27.28515625" style="65" customWidth="1"/>
    <col min="10500" max="10500" width="11.42578125" style="65" customWidth="1"/>
    <col min="10501" max="10501" width="11.85546875" style="65" customWidth="1"/>
    <col min="10502" max="10502" width="10.42578125" style="65" customWidth="1"/>
    <col min="10503" max="10503" width="12.28515625" style="65" customWidth="1"/>
    <col min="10504" max="10504" width="14.5703125" style="65" customWidth="1"/>
    <col min="10505" max="10505" width="13.85546875" style="65" customWidth="1"/>
    <col min="10506" max="10506" width="11.7109375" style="65" customWidth="1"/>
    <col min="10507" max="10507" width="0" style="65" hidden="1" customWidth="1"/>
    <col min="10508" max="10754" width="9.140625" style="65"/>
    <col min="10755" max="10755" width="27.28515625" style="65" customWidth="1"/>
    <col min="10756" max="10756" width="11.42578125" style="65" customWidth="1"/>
    <col min="10757" max="10757" width="11.85546875" style="65" customWidth="1"/>
    <col min="10758" max="10758" width="10.42578125" style="65" customWidth="1"/>
    <col min="10759" max="10759" width="12.28515625" style="65" customWidth="1"/>
    <col min="10760" max="10760" width="14.5703125" style="65" customWidth="1"/>
    <col min="10761" max="10761" width="13.85546875" style="65" customWidth="1"/>
    <col min="10762" max="10762" width="11.7109375" style="65" customWidth="1"/>
    <col min="10763" max="10763" width="0" style="65" hidden="1" customWidth="1"/>
    <col min="10764" max="11010" width="9.140625" style="65"/>
    <col min="11011" max="11011" width="27.28515625" style="65" customWidth="1"/>
    <col min="11012" max="11012" width="11.42578125" style="65" customWidth="1"/>
    <col min="11013" max="11013" width="11.85546875" style="65" customWidth="1"/>
    <col min="11014" max="11014" width="10.42578125" style="65" customWidth="1"/>
    <col min="11015" max="11015" width="12.28515625" style="65" customWidth="1"/>
    <col min="11016" max="11016" width="14.5703125" style="65" customWidth="1"/>
    <col min="11017" max="11017" width="13.85546875" style="65" customWidth="1"/>
    <col min="11018" max="11018" width="11.7109375" style="65" customWidth="1"/>
    <col min="11019" max="11019" width="0" style="65" hidden="1" customWidth="1"/>
    <col min="11020" max="11266" width="9.140625" style="65"/>
    <col min="11267" max="11267" width="27.28515625" style="65" customWidth="1"/>
    <col min="11268" max="11268" width="11.42578125" style="65" customWidth="1"/>
    <col min="11269" max="11269" width="11.85546875" style="65" customWidth="1"/>
    <col min="11270" max="11270" width="10.42578125" style="65" customWidth="1"/>
    <col min="11271" max="11271" width="12.28515625" style="65" customWidth="1"/>
    <col min="11272" max="11272" width="14.5703125" style="65" customWidth="1"/>
    <col min="11273" max="11273" width="13.85546875" style="65" customWidth="1"/>
    <col min="11274" max="11274" width="11.7109375" style="65" customWidth="1"/>
    <col min="11275" max="11275" width="0" style="65" hidden="1" customWidth="1"/>
    <col min="11276" max="11522" width="9.140625" style="65"/>
    <col min="11523" max="11523" width="27.28515625" style="65" customWidth="1"/>
    <col min="11524" max="11524" width="11.42578125" style="65" customWidth="1"/>
    <col min="11525" max="11525" width="11.85546875" style="65" customWidth="1"/>
    <col min="11526" max="11526" width="10.42578125" style="65" customWidth="1"/>
    <col min="11527" max="11527" width="12.28515625" style="65" customWidth="1"/>
    <col min="11528" max="11528" width="14.5703125" style="65" customWidth="1"/>
    <col min="11529" max="11529" width="13.85546875" style="65" customWidth="1"/>
    <col min="11530" max="11530" width="11.7109375" style="65" customWidth="1"/>
    <col min="11531" max="11531" width="0" style="65" hidden="1" customWidth="1"/>
    <col min="11532" max="11778" width="9.140625" style="65"/>
    <col min="11779" max="11779" width="27.28515625" style="65" customWidth="1"/>
    <col min="11780" max="11780" width="11.42578125" style="65" customWidth="1"/>
    <col min="11781" max="11781" width="11.85546875" style="65" customWidth="1"/>
    <col min="11782" max="11782" width="10.42578125" style="65" customWidth="1"/>
    <col min="11783" max="11783" width="12.28515625" style="65" customWidth="1"/>
    <col min="11784" max="11784" width="14.5703125" style="65" customWidth="1"/>
    <col min="11785" max="11785" width="13.85546875" style="65" customWidth="1"/>
    <col min="11786" max="11786" width="11.7109375" style="65" customWidth="1"/>
    <col min="11787" max="11787" width="0" style="65" hidden="1" customWidth="1"/>
    <col min="11788" max="12034" width="9.140625" style="65"/>
    <col min="12035" max="12035" width="27.28515625" style="65" customWidth="1"/>
    <col min="12036" max="12036" width="11.42578125" style="65" customWidth="1"/>
    <col min="12037" max="12037" width="11.85546875" style="65" customWidth="1"/>
    <col min="12038" max="12038" width="10.42578125" style="65" customWidth="1"/>
    <col min="12039" max="12039" width="12.28515625" style="65" customWidth="1"/>
    <col min="12040" max="12040" width="14.5703125" style="65" customWidth="1"/>
    <col min="12041" max="12041" width="13.85546875" style="65" customWidth="1"/>
    <col min="12042" max="12042" width="11.7109375" style="65" customWidth="1"/>
    <col min="12043" max="12043" width="0" style="65" hidden="1" customWidth="1"/>
    <col min="12044" max="12290" width="9.140625" style="65"/>
    <col min="12291" max="12291" width="27.28515625" style="65" customWidth="1"/>
    <col min="12292" max="12292" width="11.42578125" style="65" customWidth="1"/>
    <col min="12293" max="12293" width="11.85546875" style="65" customWidth="1"/>
    <col min="12294" max="12294" width="10.42578125" style="65" customWidth="1"/>
    <col min="12295" max="12295" width="12.28515625" style="65" customWidth="1"/>
    <col min="12296" max="12296" width="14.5703125" style="65" customWidth="1"/>
    <col min="12297" max="12297" width="13.85546875" style="65" customWidth="1"/>
    <col min="12298" max="12298" width="11.7109375" style="65" customWidth="1"/>
    <col min="12299" max="12299" width="0" style="65" hidden="1" customWidth="1"/>
    <col min="12300" max="12546" width="9.140625" style="65"/>
    <col min="12547" max="12547" width="27.28515625" style="65" customWidth="1"/>
    <col min="12548" max="12548" width="11.42578125" style="65" customWidth="1"/>
    <col min="12549" max="12549" width="11.85546875" style="65" customWidth="1"/>
    <col min="12550" max="12550" width="10.42578125" style="65" customWidth="1"/>
    <col min="12551" max="12551" width="12.28515625" style="65" customWidth="1"/>
    <col min="12552" max="12552" width="14.5703125" style="65" customWidth="1"/>
    <col min="12553" max="12553" width="13.85546875" style="65" customWidth="1"/>
    <col min="12554" max="12554" width="11.7109375" style="65" customWidth="1"/>
    <col min="12555" max="12555" width="0" style="65" hidden="1" customWidth="1"/>
    <col min="12556" max="12802" width="9.140625" style="65"/>
    <col min="12803" max="12803" width="27.28515625" style="65" customWidth="1"/>
    <col min="12804" max="12804" width="11.42578125" style="65" customWidth="1"/>
    <col min="12805" max="12805" width="11.85546875" style="65" customWidth="1"/>
    <col min="12806" max="12806" width="10.42578125" style="65" customWidth="1"/>
    <col min="12807" max="12807" width="12.28515625" style="65" customWidth="1"/>
    <col min="12808" max="12808" width="14.5703125" style="65" customWidth="1"/>
    <col min="12809" max="12809" width="13.85546875" style="65" customWidth="1"/>
    <col min="12810" max="12810" width="11.7109375" style="65" customWidth="1"/>
    <col min="12811" max="12811" width="0" style="65" hidden="1" customWidth="1"/>
    <col min="12812" max="13058" width="9.140625" style="65"/>
    <col min="13059" max="13059" width="27.28515625" style="65" customWidth="1"/>
    <col min="13060" max="13060" width="11.42578125" style="65" customWidth="1"/>
    <col min="13061" max="13061" width="11.85546875" style="65" customWidth="1"/>
    <col min="13062" max="13062" width="10.42578125" style="65" customWidth="1"/>
    <col min="13063" max="13063" width="12.28515625" style="65" customWidth="1"/>
    <col min="13064" max="13064" width="14.5703125" style="65" customWidth="1"/>
    <col min="13065" max="13065" width="13.85546875" style="65" customWidth="1"/>
    <col min="13066" max="13066" width="11.7109375" style="65" customWidth="1"/>
    <col min="13067" max="13067" width="0" style="65" hidden="1" customWidth="1"/>
    <col min="13068" max="13314" width="9.140625" style="65"/>
    <col min="13315" max="13315" width="27.28515625" style="65" customWidth="1"/>
    <col min="13316" max="13316" width="11.42578125" style="65" customWidth="1"/>
    <col min="13317" max="13317" width="11.85546875" style="65" customWidth="1"/>
    <col min="13318" max="13318" width="10.42578125" style="65" customWidth="1"/>
    <col min="13319" max="13319" width="12.28515625" style="65" customWidth="1"/>
    <col min="13320" max="13320" width="14.5703125" style="65" customWidth="1"/>
    <col min="13321" max="13321" width="13.85546875" style="65" customWidth="1"/>
    <col min="13322" max="13322" width="11.7109375" style="65" customWidth="1"/>
    <col min="13323" max="13323" width="0" style="65" hidden="1" customWidth="1"/>
    <col min="13324" max="13570" width="9.140625" style="65"/>
    <col min="13571" max="13571" width="27.28515625" style="65" customWidth="1"/>
    <col min="13572" max="13572" width="11.42578125" style="65" customWidth="1"/>
    <col min="13573" max="13573" width="11.85546875" style="65" customWidth="1"/>
    <col min="13574" max="13574" width="10.42578125" style="65" customWidth="1"/>
    <col min="13575" max="13575" width="12.28515625" style="65" customWidth="1"/>
    <col min="13576" max="13576" width="14.5703125" style="65" customWidth="1"/>
    <col min="13577" max="13577" width="13.85546875" style="65" customWidth="1"/>
    <col min="13578" max="13578" width="11.7109375" style="65" customWidth="1"/>
    <col min="13579" max="13579" width="0" style="65" hidden="1" customWidth="1"/>
    <col min="13580" max="13826" width="9.140625" style="65"/>
    <col min="13827" max="13827" width="27.28515625" style="65" customWidth="1"/>
    <col min="13828" max="13828" width="11.42578125" style="65" customWidth="1"/>
    <col min="13829" max="13829" width="11.85546875" style="65" customWidth="1"/>
    <col min="13830" max="13830" width="10.42578125" style="65" customWidth="1"/>
    <col min="13831" max="13831" width="12.28515625" style="65" customWidth="1"/>
    <col min="13832" max="13832" width="14.5703125" style="65" customWidth="1"/>
    <col min="13833" max="13833" width="13.85546875" style="65" customWidth="1"/>
    <col min="13834" max="13834" width="11.7109375" style="65" customWidth="1"/>
    <col min="13835" max="13835" width="0" style="65" hidden="1" customWidth="1"/>
    <col min="13836" max="14082" width="9.140625" style="65"/>
    <col min="14083" max="14083" width="27.28515625" style="65" customWidth="1"/>
    <col min="14084" max="14084" width="11.42578125" style="65" customWidth="1"/>
    <col min="14085" max="14085" width="11.85546875" style="65" customWidth="1"/>
    <col min="14086" max="14086" width="10.42578125" style="65" customWidth="1"/>
    <col min="14087" max="14087" width="12.28515625" style="65" customWidth="1"/>
    <col min="14088" max="14088" width="14.5703125" style="65" customWidth="1"/>
    <col min="14089" max="14089" width="13.85546875" style="65" customWidth="1"/>
    <col min="14090" max="14090" width="11.7109375" style="65" customWidth="1"/>
    <col min="14091" max="14091" width="0" style="65" hidden="1" customWidth="1"/>
    <col min="14092" max="14338" width="9.140625" style="65"/>
    <col min="14339" max="14339" width="27.28515625" style="65" customWidth="1"/>
    <col min="14340" max="14340" width="11.42578125" style="65" customWidth="1"/>
    <col min="14341" max="14341" width="11.85546875" style="65" customWidth="1"/>
    <col min="14342" max="14342" width="10.42578125" style="65" customWidth="1"/>
    <col min="14343" max="14343" width="12.28515625" style="65" customWidth="1"/>
    <col min="14344" max="14344" width="14.5703125" style="65" customWidth="1"/>
    <col min="14345" max="14345" width="13.85546875" style="65" customWidth="1"/>
    <col min="14346" max="14346" width="11.7109375" style="65" customWidth="1"/>
    <col min="14347" max="14347" width="0" style="65" hidden="1" customWidth="1"/>
    <col min="14348" max="14594" width="9.140625" style="65"/>
    <col min="14595" max="14595" width="27.28515625" style="65" customWidth="1"/>
    <col min="14596" max="14596" width="11.42578125" style="65" customWidth="1"/>
    <col min="14597" max="14597" width="11.85546875" style="65" customWidth="1"/>
    <col min="14598" max="14598" width="10.42578125" style="65" customWidth="1"/>
    <col min="14599" max="14599" width="12.28515625" style="65" customWidth="1"/>
    <col min="14600" max="14600" width="14.5703125" style="65" customWidth="1"/>
    <col min="14601" max="14601" width="13.85546875" style="65" customWidth="1"/>
    <col min="14602" max="14602" width="11.7109375" style="65" customWidth="1"/>
    <col min="14603" max="14603" width="0" style="65" hidden="1" customWidth="1"/>
    <col min="14604" max="14850" width="9.140625" style="65"/>
    <col min="14851" max="14851" width="27.28515625" style="65" customWidth="1"/>
    <col min="14852" max="14852" width="11.42578125" style="65" customWidth="1"/>
    <col min="14853" max="14853" width="11.85546875" style="65" customWidth="1"/>
    <col min="14854" max="14854" width="10.42578125" style="65" customWidth="1"/>
    <col min="14855" max="14855" width="12.28515625" style="65" customWidth="1"/>
    <col min="14856" max="14856" width="14.5703125" style="65" customWidth="1"/>
    <col min="14857" max="14857" width="13.85546875" style="65" customWidth="1"/>
    <col min="14858" max="14858" width="11.7109375" style="65" customWidth="1"/>
    <col min="14859" max="14859" width="0" style="65" hidden="1" customWidth="1"/>
    <col min="14860" max="15106" width="9.140625" style="65"/>
    <col min="15107" max="15107" width="27.28515625" style="65" customWidth="1"/>
    <col min="15108" max="15108" width="11.42578125" style="65" customWidth="1"/>
    <col min="15109" max="15109" width="11.85546875" style="65" customWidth="1"/>
    <col min="15110" max="15110" width="10.42578125" style="65" customWidth="1"/>
    <col min="15111" max="15111" width="12.28515625" style="65" customWidth="1"/>
    <col min="15112" max="15112" width="14.5703125" style="65" customWidth="1"/>
    <col min="15113" max="15113" width="13.85546875" style="65" customWidth="1"/>
    <col min="15114" max="15114" width="11.7109375" style="65" customWidth="1"/>
    <col min="15115" max="15115" width="0" style="65" hidden="1" customWidth="1"/>
    <col min="15116" max="15362" width="9.140625" style="65"/>
    <col min="15363" max="15363" width="27.28515625" style="65" customWidth="1"/>
    <col min="15364" max="15364" width="11.42578125" style="65" customWidth="1"/>
    <col min="15365" max="15365" width="11.85546875" style="65" customWidth="1"/>
    <col min="15366" max="15366" width="10.42578125" style="65" customWidth="1"/>
    <col min="15367" max="15367" width="12.28515625" style="65" customWidth="1"/>
    <col min="15368" max="15368" width="14.5703125" style="65" customWidth="1"/>
    <col min="15369" max="15369" width="13.85546875" style="65" customWidth="1"/>
    <col min="15370" max="15370" width="11.7109375" style="65" customWidth="1"/>
    <col min="15371" max="15371" width="0" style="65" hidden="1" customWidth="1"/>
    <col min="15372" max="15618" width="9.140625" style="65"/>
    <col min="15619" max="15619" width="27.28515625" style="65" customWidth="1"/>
    <col min="15620" max="15620" width="11.42578125" style="65" customWidth="1"/>
    <col min="15621" max="15621" width="11.85546875" style="65" customWidth="1"/>
    <col min="15622" max="15622" width="10.42578125" style="65" customWidth="1"/>
    <col min="15623" max="15623" width="12.28515625" style="65" customWidth="1"/>
    <col min="15624" max="15624" width="14.5703125" style="65" customWidth="1"/>
    <col min="15625" max="15625" width="13.85546875" style="65" customWidth="1"/>
    <col min="15626" max="15626" width="11.7109375" style="65" customWidth="1"/>
    <col min="15627" max="15627" width="0" style="65" hidden="1" customWidth="1"/>
    <col min="15628" max="15874" width="9.140625" style="65"/>
    <col min="15875" max="15875" width="27.28515625" style="65" customWidth="1"/>
    <col min="15876" max="15876" width="11.42578125" style="65" customWidth="1"/>
    <col min="15877" max="15877" width="11.85546875" style="65" customWidth="1"/>
    <col min="15878" max="15878" width="10.42578125" style="65" customWidth="1"/>
    <col min="15879" max="15879" width="12.28515625" style="65" customWidth="1"/>
    <col min="15880" max="15880" width="14.5703125" style="65" customWidth="1"/>
    <col min="15881" max="15881" width="13.85546875" style="65" customWidth="1"/>
    <col min="15882" max="15882" width="11.7109375" style="65" customWidth="1"/>
    <col min="15883" max="15883" width="0" style="65" hidden="1" customWidth="1"/>
    <col min="15884" max="16130" width="9.140625" style="65"/>
    <col min="16131" max="16131" width="27.28515625" style="65" customWidth="1"/>
    <col min="16132" max="16132" width="11.42578125" style="65" customWidth="1"/>
    <col min="16133" max="16133" width="11.85546875" style="65" customWidth="1"/>
    <col min="16134" max="16134" width="10.42578125" style="65" customWidth="1"/>
    <col min="16135" max="16135" width="12.28515625" style="65" customWidth="1"/>
    <col min="16136" max="16136" width="14.5703125" style="65" customWidth="1"/>
    <col min="16137" max="16137" width="13.85546875" style="65" customWidth="1"/>
    <col min="16138" max="16138" width="11.7109375" style="65" customWidth="1"/>
    <col min="16139" max="16139" width="0" style="65" hidden="1" customWidth="1"/>
    <col min="16140" max="16384" width="9.140625" style="65"/>
  </cols>
  <sheetData>
    <row r="1" spans="1:9">
      <c r="A1" s="78" t="s">
        <v>65</v>
      </c>
      <c r="B1" s="77" t="s">
        <v>194</v>
      </c>
    </row>
    <row r="2" spans="1:9">
      <c r="A2" s="78" t="s">
        <v>66</v>
      </c>
      <c r="B2" s="77" t="s">
        <v>195</v>
      </c>
    </row>
    <row r="3" spans="1:9">
      <c r="A3" s="78" t="s">
        <v>67</v>
      </c>
      <c r="B3" s="77" t="s">
        <v>196</v>
      </c>
    </row>
    <row r="4" spans="1:9">
      <c r="A4" s="78" t="s">
        <v>68</v>
      </c>
      <c r="B4" s="77" t="s">
        <v>197</v>
      </c>
    </row>
    <row r="5" spans="1:9">
      <c r="A5" s="78" t="s">
        <v>69</v>
      </c>
      <c r="B5" s="77" t="s">
        <v>201</v>
      </c>
    </row>
    <row r="6" spans="1:9">
      <c r="A6" s="78" t="s">
        <v>71</v>
      </c>
      <c r="B6" s="77" t="s">
        <v>200</v>
      </c>
    </row>
    <row r="7" spans="1:9">
      <c r="A7" s="78" t="s">
        <v>72</v>
      </c>
      <c r="B7" s="77" t="s">
        <v>202</v>
      </c>
    </row>
    <row r="8" spans="1:9">
      <c r="A8" s="78" t="s">
        <v>77</v>
      </c>
      <c r="B8" s="77" t="s">
        <v>203</v>
      </c>
    </row>
    <row r="9" spans="1:9">
      <c r="A9" s="78" t="s">
        <v>81</v>
      </c>
      <c r="B9" s="77" t="s">
        <v>207</v>
      </c>
    </row>
    <row r="10" spans="1:9">
      <c r="A10" s="78" t="s">
        <v>82</v>
      </c>
      <c r="B10" s="77" t="s">
        <v>206</v>
      </c>
    </row>
    <row r="11" spans="1:9">
      <c r="A11" s="78" t="s">
        <v>109</v>
      </c>
      <c r="B11" s="77" t="s">
        <v>212</v>
      </c>
      <c r="E11" s="67">
        <f>SUMIF(A18:A84,"opšta",D18:D84)</f>
        <v>292</v>
      </c>
    </row>
    <row r="12" spans="1:9">
      <c r="A12" s="78"/>
      <c r="B12" s="77"/>
    </row>
    <row r="13" spans="1:9" s="66" customFormat="1" ht="28.5" customHeight="1">
      <c r="C13" s="117" t="s">
        <v>192</v>
      </c>
      <c r="D13" s="117"/>
      <c r="E13" s="81" t="s">
        <v>193</v>
      </c>
      <c r="F13" s="79"/>
      <c r="G13" s="79"/>
      <c r="H13" s="79"/>
      <c r="I13" s="79"/>
    </row>
    <row r="14" spans="1:9" ht="15">
      <c r="C14" s="84" t="s">
        <v>119</v>
      </c>
      <c r="D14" s="82">
        <v>0.03</v>
      </c>
      <c r="E14" s="83">
        <v>0.1</v>
      </c>
      <c r="F14" s="68"/>
      <c r="G14" s="68"/>
      <c r="H14" s="68"/>
      <c r="I14" s="68"/>
    </row>
    <row r="15" spans="1:9" ht="15">
      <c r="C15" s="84" t="s">
        <v>120</v>
      </c>
      <c r="D15" s="82">
        <v>7.0000000000000007E-2</v>
      </c>
      <c r="E15" s="83">
        <v>0.2</v>
      </c>
      <c r="F15" s="68"/>
      <c r="G15" s="68"/>
      <c r="H15" s="68"/>
      <c r="I15" s="68"/>
    </row>
    <row r="16" spans="1:9" ht="14.25">
      <c r="B16" s="69"/>
      <c r="C16" s="70"/>
      <c r="D16" s="71"/>
      <c r="E16" s="71"/>
      <c r="F16" s="71"/>
      <c r="G16" s="71"/>
      <c r="H16" s="71"/>
      <c r="I16" s="71"/>
    </row>
    <row r="17" spans="1:10" s="91" customFormat="1" ht="25.5">
      <c r="A17" s="87" t="s">
        <v>208</v>
      </c>
      <c r="B17" s="88" t="s">
        <v>121</v>
      </c>
      <c r="C17" s="88" t="s">
        <v>211</v>
      </c>
      <c r="D17" s="88" t="s">
        <v>122</v>
      </c>
      <c r="E17" s="89" t="s">
        <v>123</v>
      </c>
      <c r="F17" s="89" t="s">
        <v>191</v>
      </c>
      <c r="G17" s="89" t="s">
        <v>198</v>
      </c>
      <c r="H17" s="89" t="s">
        <v>199</v>
      </c>
      <c r="I17" s="90" t="s">
        <v>204</v>
      </c>
      <c r="J17" s="89" t="s">
        <v>205</v>
      </c>
    </row>
    <row r="18" spans="1:10" ht="15.75">
      <c r="A18" s="67" t="s">
        <v>209</v>
      </c>
      <c r="B18" s="72" t="s">
        <v>124</v>
      </c>
      <c r="C18" s="73">
        <v>587</v>
      </c>
      <c r="D18" s="74">
        <v>3</v>
      </c>
      <c r="E18" s="75">
        <v>7460</v>
      </c>
      <c r="F18" s="80">
        <v>0.2</v>
      </c>
      <c r="G18" s="85">
        <f>IF(D18&gt;10,E18-E18*7%,E18+E18*3%)</f>
        <v>7683.8</v>
      </c>
      <c r="H18" s="85">
        <f>IF(D18&gt;10,E18-E18*$D$15,E18+E18*$D$14)</f>
        <v>7683.8</v>
      </c>
      <c r="I18" s="76" t="str">
        <f>IF(D18&lt;10,"Povećanje",IF(D18&gt;10,"Sniženje","Bez promene"))</f>
        <v>Povećanje</v>
      </c>
      <c r="J18" s="86">
        <f>IF(D18&lt;10,E18+E18*$D$14,IF(D18&gt;10,E18-E18*$D$15,E18))</f>
        <v>7683.8</v>
      </c>
    </row>
    <row r="19" spans="1:10" ht="15.75">
      <c r="A19" s="67" t="s">
        <v>209</v>
      </c>
      <c r="B19" s="72" t="s">
        <v>125</v>
      </c>
      <c r="C19" s="73">
        <v>588</v>
      </c>
      <c r="D19" s="74">
        <v>4</v>
      </c>
      <c r="E19" s="75">
        <v>6995</v>
      </c>
      <c r="F19" s="80">
        <v>0.2</v>
      </c>
      <c r="G19" s="85">
        <f t="shared" ref="G19:G82" si="0">IF(D19&gt;10,E19-E19*7%,E19+E19*3%)</f>
        <v>7204.85</v>
      </c>
      <c r="H19" s="85">
        <f t="shared" ref="H19:H82" si="1">IF(D19&gt;10,E19-E19*$D$15,E19+E19*$D$14)</f>
        <v>7204.85</v>
      </c>
      <c r="I19" s="76" t="str">
        <f t="shared" ref="I19:I82" si="2">IF(D19&lt;10,"Povećanje",IF(D19&gt;10,"Sniženje","Bez promene"))</f>
        <v>Povećanje</v>
      </c>
      <c r="J19" s="86">
        <f t="shared" ref="J19:J82" si="3">IF(D19&lt;10,E19+E19*$D$14,IF(D19&gt;10,E19-E19*$D$15,E19))</f>
        <v>7204.85</v>
      </c>
    </row>
    <row r="20" spans="1:10" ht="15.75">
      <c r="A20" s="67" t="s">
        <v>209</v>
      </c>
      <c r="B20" s="72" t="s">
        <v>126</v>
      </c>
      <c r="C20" s="73">
        <v>521</v>
      </c>
      <c r="D20" s="74">
        <v>1</v>
      </c>
      <c r="E20" s="75">
        <v>18050</v>
      </c>
      <c r="F20" s="80">
        <v>0.2</v>
      </c>
      <c r="G20" s="85">
        <f t="shared" si="0"/>
        <v>18591.5</v>
      </c>
      <c r="H20" s="85">
        <f t="shared" si="1"/>
        <v>18591.5</v>
      </c>
      <c r="I20" s="76" t="str">
        <f t="shared" si="2"/>
        <v>Povećanje</v>
      </c>
      <c r="J20" s="86">
        <f t="shared" si="3"/>
        <v>18591.5</v>
      </c>
    </row>
    <row r="21" spans="1:10" ht="15.75">
      <c r="A21" s="67" t="s">
        <v>209</v>
      </c>
      <c r="B21" s="72" t="s">
        <v>127</v>
      </c>
      <c r="C21" s="73">
        <v>622</v>
      </c>
      <c r="D21" s="74">
        <v>1</v>
      </c>
      <c r="E21" s="75">
        <v>5045</v>
      </c>
      <c r="F21" s="80">
        <v>0.2</v>
      </c>
      <c r="G21" s="85">
        <f t="shared" si="0"/>
        <v>5196.3500000000004</v>
      </c>
      <c r="H21" s="85">
        <f t="shared" si="1"/>
        <v>5196.3500000000004</v>
      </c>
      <c r="I21" s="76" t="str">
        <f t="shared" si="2"/>
        <v>Povećanje</v>
      </c>
      <c r="J21" s="86">
        <f t="shared" si="3"/>
        <v>5196.3500000000004</v>
      </c>
    </row>
    <row r="22" spans="1:10" ht="15.75">
      <c r="A22" s="67" t="s">
        <v>209</v>
      </c>
      <c r="B22" s="72" t="s">
        <v>128</v>
      </c>
      <c r="C22" s="73">
        <v>616</v>
      </c>
      <c r="D22" s="74">
        <v>1</v>
      </c>
      <c r="E22" s="75">
        <v>10995</v>
      </c>
      <c r="F22" s="80">
        <v>0.2</v>
      </c>
      <c r="G22" s="85">
        <f t="shared" si="0"/>
        <v>11324.85</v>
      </c>
      <c r="H22" s="85">
        <f t="shared" si="1"/>
        <v>11324.85</v>
      </c>
      <c r="I22" s="76" t="str">
        <f t="shared" si="2"/>
        <v>Povećanje</v>
      </c>
      <c r="J22" s="86">
        <f t="shared" si="3"/>
        <v>11324.85</v>
      </c>
    </row>
    <row r="23" spans="1:10" ht="15.75">
      <c r="A23" s="67" t="s">
        <v>209</v>
      </c>
      <c r="B23" s="72" t="s">
        <v>129</v>
      </c>
      <c r="C23" s="73">
        <v>620</v>
      </c>
      <c r="D23" s="74">
        <v>2</v>
      </c>
      <c r="E23" s="75">
        <v>3790</v>
      </c>
      <c r="F23" s="80">
        <v>0.2</v>
      </c>
      <c r="G23" s="85">
        <f t="shared" si="0"/>
        <v>3903.7</v>
      </c>
      <c r="H23" s="85">
        <f t="shared" si="1"/>
        <v>3903.7</v>
      </c>
      <c r="I23" s="76" t="str">
        <f t="shared" si="2"/>
        <v>Povećanje</v>
      </c>
      <c r="J23" s="86">
        <f t="shared" si="3"/>
        <v>3903.7</v>
      </c>
    </row>
    <row r="24" spans="1:10" ht="15.75">
      <c r="A24" s="67" t="s">
        <v>209</v>
      </c>
      <c r="B24" s="72" t="s">
        <v>130</v>
      </c>
      <c r="C24" s="73">
        <v>621</v>
      </c>
      <c r="D24" s="74">
        <v>1</v>
      </c>
      <c r="E24" s="75">
        <v>4250</v>
      </c>
      <c r="F24" s="80">
        <v>0.2</v>
      </c>
      <c r="G24" s="85">
        <f t="shared" si="0"/>
        <v>4377.5</v>
      </c>
      <c r="H24" s="85">
        <f t="shared" si="1"/>
        <v>4377.5</v>
      </c>
      <c r="I24" s="76" t="str">
        <f t="shared" si="2"/>
        <v>Povećanje</v>
      </c>
      <c r="J24" s="86">
        <f t="shared" si="3"/>
        <v>4377.5</v>
      </c>
    </row>
    <row r="25" spans="1:10" ht="15.75">
      <c r="A25" s="67" t="s">
        <v>209</v>
      </c>
      <c r="B25" s="72" t="s">
        <v>131</v>
      </c>
      <c r="C25" s="73">
        <v>577</v>
      </c>
      <c r="D25" s="74">
        <v>2</v>
      </c>
      <c r="E25" s="75">
        <v>8270</v>
      </c>
      <c r="F25" s="80">
        <v>0.2</v>
      </c>
      <c r="G25" s="85">
        <f t="shared" si="0"/>
        <v>8518.1</v>
      </c>
      <c r="H25" s="85">
        <f t="shared" si="1"/>
        <v>8518.1</v>
      </c>
      <c r="I25" s="76" t="str">
        <f t="shared" si="2"/>
        <v>Povećanje</v>
      </c>
      <c r="J25" s="86">
        <f t="shared" si="3"/>
        <v>8518.1</v>
      </c>
    </row>
    <row r="26" spans="1:10" ht="15.75">
      <c r="A26" s="67" t="s">
        <v>209</v>
      </c>
      <c r="B26" s="72" t="s">
        <v>132</v>
      </c>
      <c r="C26" s="73">
        <v>590</v>
      </c>
      <c r="D26" s="74">
        <v>2</v>
      </c>
      <c r="E26" s="75">
        <v>4050</v>
      </c>
      <c r="F26" s="80">
        <v>0.2</v>
      </c>
      <c r="G26" s="85">
        <f t="shared" si="0"/>
        <v>4171.5</v>
      </c>
      <c r="H26" s="85">
        <f t="shared" si="1"/>
        <v>4171.5</v>
      </c>
      <c r="I26" s="76" t="str">
        <f t="shared" si="2"/>
        <v>Povećanje</v>
      </c>
      <c r="J26" s="86">
        <f t="shared" si="3"/>
        <v>4171.5</v>
      </c>
    </row>
    <row r="27" spans="1:10" ht="15.75">
      <c r="A27" s="67" t="s">
        <v>209</v>
      </c>
      <c r="B27" s="72" t="s">
        <v>133</v>
      </c>
      <c r="C27" s="73">
        <v>591</v>
      </c>
      <c r="D27" s="74">
        <v>2</v>
      </c>
      <c r="E27" s="75">
        <v>4995</v>
      </c>
      <c r="F27" s="80">
        <v>0.2</v>
      </c>
      <c r="G27" s="85">
        <f t="shared" si="0"/>
        <v>5144.8500000000004</v>
      </c>
      <c r="H27" s="85">
        <f t="shared" si="1"/>
        <v>5144.8500000000004</v>
      </c>
      <c r="I27" s="76" t="str">
        <f t="shared" si="2"/>
        <v>Povećanje</v>
      </c>
      <c r="J27" s="86">
        <f t="shared" si="3"/>
        <v>5144.8500000000004</v>
      </c>
    </row>
    <row r="28" spans="1:10" ht="15.75">
      <c r="A28" s="67" t="s">
        <v>209</v>
      </c>
      <c r="B28" s="72" t="s">
        <v>134</v>
      </c>
      <c r="C28" s="73">
        <v>592</v>
      </c>
      <c r="D28" s="74">
        <v>3</v>
      </c>
      <c r="E28" s="75">
        <v>5950</v>
      </c>
      <c r="F28" s="80">
        <v>0.2</v>
      </c>
      <c r="G28" s="85">
        <f t="shared" si="0"/>
        <v>6128.5</v>
      </c>
      <c r="H28" s="85">
        <f t="shared" si="1"/>
        <v>6128.5</v>
      </c>
      <c r="I28" s="76" t="str">
        <f t="shared" si="2"/>
        <v>Povećanje</v>
      </c>
      <c r="J28" s="86">
        <f t="shared" si="3"/>
        <v>6128.5</v>
      </c>
    </row>
    <row r="29" spans="1:10" ht="15.75">
      <c r="A29" s="67" t="s">
        <v>209</v>
      </c>
      <c r="B29" s="72" t="s">
        <v>135</v>
      </c>
      <c r="C29" s="73">
        <v>593</v>
      </c>
      <c r="D29" s="74">
        <v>3</v>
      </c>
      <c r="E29" s="75">
        <v>5140</v>
      </c>
      <c r="F29" s="80">
        <v>0.2</v>
      </c>
      <c r="G29" s="85">
        <f t="shared" si="0"/>
        <v>5294.2</v>
      </c>
      <c r="H29" s="85">
        <f t="shared" si="1"/>
        <v>5294.2</v>
      </c>
      <c r="I29" s="76" t="str">
        <f t="shared" si="2"/>
        <v>Povećanje</v>
      </c>
      <c r="J29" s="86">
        <f t="shared" si="3"/>
        <v>5294.2</v>
      </c>
    </row>
    <row r="30" spans="1:10" ht="15.75">
      <c r="A30" s="67" t="s">
        <v>209</v>
      </c>
      <c r="B30" s="72" t="s">
        <v>136</v>
      </c>
      <c r="C30" s="73">
        <v>473</v>
      </c>
      <c r="D30" s="74">
        <v>4</v>
      </c>
      <c r="E30" s="75">
        <v>21990</v>
      </c>
      <c r="F30" s="80">
        <v>0.2</v>
      </c>
      <c r="G30" s="85">
        <f t="shared" si="0"/>
        <v>22649.7</v>
      </c>
      <c r="H30" s="85">
        <f t="shared" si="1"/>
        <v>22649.7</v>
      </c>
      <c r="I30" s="76" t="str">
        <f t="shared" si="2"/>
        <v>Povećanje</v>
      </c>
      <c r="J30" s="86">
        <f t="shared" si="3"/>
        <v>22649.7</v>
      </c>
    </row>
    <row r="31" spans="1:10" ht="15.75">
      <c r="A31" s="67" t="s">
        <v>210</v>
      </c>
      <c r="B31" s="72" t="s">
        <v>137</v>
      </c>
      <c r="C31" s="73">
        <v>572</v>
      </c>
      <c r="D31" s="74">
        <v>2</v>
      </c>
      <c r="E31" s="75">
        <v>3790</v>
      </c>
      <c r="F31" s="80">
        <v>0.1</v>
      </c>
      <c r="G31" s="85">
        <f t="shared" si="0"/>
        <v>3903.7</v>
      </c>
      <c r="H31" s="85">
        <f t="shared" si="1"/>
        <v>3903.7</v>
      </c>
      <c r="I31" s="76" t="str">
        <f t="shared" si="2"/>
        <v>Povećanje</v>
      </c>
      <c r="J31" s="86">
        <f t="shared" si="3"/>
        <v>3903.7</v>
      </c>
    </row>
    <row r="32" spans="1:10" ht="15.75">
      <c r="A32" s="67" t="s">
        <v>210</v>
      </c>
      <c r="B32" s="72" t="s">
        <v>138</v>
      </c>
      <c r="C32" s="73">
        <v>571</v>
      </c>
      <c r="D32" s="74">
        <v>2</v>
      </c>
      <c r="E32" s="75">
        <v>6790</v>
      </c>
      <c r="F32" s="80">
        <v>0.1</v>
      </c>
      <c r="G32" s="85">
        <f t="shared" si="0"/>
        <v>6993.7</v>
      </c>
      <c r="H32" s="85">
        <f t="shared" si="1"/>
        <v>6993.7</v>
      </c>
      <c r="I32" s="76" t="str">
        <f t="shared" si="2"/>
        <v>Povećanje</v>
      </c>
      <c r="J32" s="86">
        <f t="shared" si="3"/>
        <v>6993.7</v>
      </c>
    </row>
    <row r="33" spans="1:10" ht="15.75">
      <c r="A33" s="67" t="s">
        <v>210</v>
      </c>
      <c r="B33" s="72" t="s">
        <v>139</v>
      </c>
      <c r="C33" s="73">
        <v>573</v>
      </c>
      <c r="D33" s="74">
        <v>6</v>
      </c>
      <c r="E33" s="75">
        <v>3790</v>
      </c>
      <c r="F33" s="80">
        <v>0.1</v>
      </c>
      <c r="G33" s="85">
        <f t="shared" si="0"/>
        <v>3903.7</v>
      </c>
      <c r="H33" s="85">
        <f t="shared" si="1"/>
        <v>3903.7</v>
      </c>
      <c r="I33" s="76" t="str">
        <f t="shared" si="2"/>
        <v>Povećanje</v>
      </c>
      <c r="J33" s="86">
        <f t="shared" si="3"/>
        <v>3903.7</v>
      </c>
    </row>
    <row r="34" spans="1:10" ht="15.75">
      <c r="A34" s="67" t="s">
        <v>209</v>
      </c>
      <c r="B34" s="72" t="s">
        <v>140</v>
      </c>
      <c r="C34" s="73">
        <v>601</v>
      </c>
      <c r="D34" s="74">
        <v>3</v>
      </c>
      <c r="E34" s="75">
        <v>4540</v>
      </c>
      <c r="F34" s="80">
        <v>0.2</v>
      </c>
      <c r="G34" s="85">
        <f t="shared" si="0"/>
        <v>4676.2</v>
      </c>
      <c r="H34" s="85">
        <f t="shared" si="1"/>
        <v>4676.2</v>
      </c>
      <c r="I34" s="76" t="str">
        <f t="shared" si="2"/>
        <v>Povećanje</v>
      </c>
      <c r="J34" s="86">
        <f t="shared" si="3"/>
        <v>4676.2</v>
      </c>
    </row>
    <row r="35" spans="1:10" ht="15.75">
      <c r="A35" s="67" t="s">
        <v>209</v>
      </c>
      <c r="B35" s="72" t="s">
        <v>141</v>
      </c>
      <c r="C35" s="73">
        <v>595</v>
      </c>
      <c r="D35" s="74">
        <v>11</v>
      </c>
      <c r="E35" s="75">
        <v>5140</v>
      </c>
      <c r="F35" s="80">
        <v>0.2</v>
      </c>
      <c r="G35" s="85">
        <f t="shared" si="0"/>
        <v>4780.2</v>
      </c>
      <c r="H35" s="85">
        <f t="shared" si="1"/>
        <v>4780.2</v>
      </c>
      <c r="I35" s="76" t="str">
        <f t="shared" si="2"/>
        <v>Sniženje</v>
      </c>
      <c r="J35" s="86">
        <f t="shared" si="3"/>
        <v>4780.2</v>
      </c>
    </row>
    <row r="36" spans="1:10" ht="15.75">
      <c r="A36" s="67" t="s">
        <v>209</v>
      </c>
      <c r="B36" s="72" t="s">
        <v>142</v>
      </c>
      <c r="C36" s="73">
        <v>594</v>
      </c>
      <c r="D36" s="74">
        <v>4</v>
      </c>
      <c r="E36" s="75">
        <v>3470</v>
      </c>
      <c r="F36" s="80">
        <v>0.2</v>
      </c>
      <c r="G36" s="85">
        <f t="shared" si="0"/>
        <v>3574.1</v>
      </c>
      <c r="H36" s="85">
        <f t="shared" si="1"/>
        <v>3574.1</v>
      </c>
      <c r="I36" s="76" t="str">
        <f t="shared" si="2"/>
        <v>Povećanje</v>
      </c>
      <c r="J36" s="86">
        <f t="shared" si="3"/>
        <v>3574.1</v>
      </c>
    </row>
    <row r="37" spans="1:10" ht="15.75">
      <c r="A37" s="67" t="s">
        <v>209</v>
      </c>
      <c r="B37" s="72" t="s">
        <v>143</v>
      </c>
      <c r="C37" s="73">
        <v>596</v>
      </c>
      <c r="D37" s="74">
        <v>15</v>
      </c>
      <c r="E37" s="75">
        <v>4380</v>
      </c>
      <c r="F37" s="80">
        <v>0.2</v>
      </c>
      <c r="G37" s="85">
        <f t="shared" si="0"/>
        <v>4073.4</v>
      </c>
      <c r="H37" s="85">
        <f t="shared" si="1"/>
        <v>4073.4</v>
      </c>
      <c r="I37" s="76" t="str">
        <f t="shared" si="2"/>
        <v>Sniženje</v>
      </c>
      <c r="J37" s="86">
        <f t="shared" si="3"/>
        <v>4073.4</v>
      </c>
    </row>
    <row r="38" spans="1:10" ht="15.75">
      <c r="A38" s="67" t="s">
        <v>209</v>
      </c>
      <c r="B38" s="72" t="s">
        <v>144</v>
      </c>
      <c r="C38" s="73">
        <v>602</v>
      </c>
      <c r="D38" s="74">
        <v>4</v>
      </c>
      <c r="E38" s="75">
        <v>5350</v>
      </c>
      <c r="F38" s="80">
        <v>0.2</v>
      </c>
      <c r="G38" s="85">
        <f t="shared" si="0"/>
        <v>5510.5</v>
      </c>
      <c r="H38" s="85">
        <f t="shared" si="1"/>
        <v>5510.5</v>
      </c>
      <c r="I38" s="76" t="str">
        <f t="shared" si="2"/>
        <v>Povećanje</v>
      </c>
      <c r="J38" s="86">
        <f t="shared" si="3"/>
        <v>5510.5</v>
      </c>
    </row>
    <row r="39" spans="1:10" ht="15.75">
      <c r="A39" s="67" t="s">
        <v>209</v>
      </c>
      <c r="B39" s="72" t="s">
        <v>145</v>
      </c>
      <c r="C39" s="73">
        <v>624</v>
      </c>
      <c r="D39" s="74">
        <v>3</v>
      </c>
      <c r="E39" s="75">
        <v>3620</v>
      </c>
      <c r="F39" s="80">
        <v>0.2</v>
      </c>
      <c r="G39" s="85">
        <f t="shared" si="0"/>
        <v>3728.6</v>
      </c>
      <c r="H39" s="85">
        <f t="shared" si="1"/>
        <v>3728.6</v>
      </c>
      <c r="I39" s="76" t="str">
        <f t="shared" si="2"/>
        <v>Povećanje</v>
      </c>
      <c r="J39" s="86">
        <f t="shared" si="3"/>
        <v>3728.6</v>
      </c>
    </row>
    <row r="40" spans="1:10" ht="15.75">
      <c r="A40" s="67" t="s">
        <v>209</v>
      </c>
      <c r="B40" s="72" t="s">
        <v>146</v>
      </c>
      <c r="C40" s="73">
        <v>597</v>
      </c>
      <c r="D40" s="74">
        <v>1</v>
      </c>
      <c r="E40" s="75">
        <v>7030</v>
      </c>
      <c r="F40" s="80">
        <v>0.2</v>
      </c>
      <c r="G40" s="85">
        <f t="shared" si="0"/>
        <v>7240.9</v>
      </c>
      <c r="H40" s="85">
        <f t="shared" si="1"/>
        <v>7240.9</v>
      </c>
      <c r="I40" s="76" t="str">
        <f t="shared" si="2"/>
        <v>Povećanje</v>
      </c>
      <c r="J40" s="86">
        <f t="shared" si="3"/>
        <v>7240.9</v>
      </c>
    </row>
    <row r="41" spans="1:10" ht="15.75">
      <c r="A41" s="67" t="s">
        <v>209</v>
      </c>
      <c r="B41" s="72" t="s">
        <v>147</v>
      </c>
      <c r="C41" s="73">
        <v>598</v>
      </c>
      <c r="D41" s="74">
        <v>10</v>
      </c>
      <c r="E41" s="75">
        <v>2220</v>
      </c>
      <c r="F41" s="80">
        <v>0.2</v>
      </c>
      <c r="G41" s="85">
        <f t="shared" si="0"/>
        <v>2286.6</v>
      </c>
      <c r="H41" s="85">
        <f t="shared" si="1"/>
        <v>2286.6</v>
      </c>
      <c r="I41" s="76" t="str">
        <f t="shared" si="2"/>
        <v>Bez promene</v>
      </c>
      <c r="J41" s="86">
        <f t="shared" si="3"/>
        <v>2220</v>
      </c>
    </row>
    <row r="42" spans="1:10" ht="15.75">
      <c r="A42" s="67" t="s">
        <v>209</v>
      </c>
      <c r="B42" s="72" t="s">
        <v>148</v>
      </c>
      <c r="C42" s="73">
        <v>599</v>
      </c>
      <c r="D42" s="74">
        <v>4</v>
      </c>
      <c r="E42" s="75">
        <v>3150</v>
      </c>
      <c r="F42" s="80">
        <v>0.2</v>
      </c>
      <c r="G42" s="85">
        <f t="shared" si="0"/>
        <v>3244.5</v>
      </c>
      <c r="H42" s="85">
        <f t="shared" si="1"/>
        <v>3244.5</v>
      </c>
      <c r="I42" s="76" t="str">
        <f t="shared" si="2"/>
        <v>Povećanje</v>
      </c>
      <c r="J42" s="86">
        <f t="shared" si="3"/>
        <v>3244.5</v>
      </c>
    </row>
    <row r="43" spans="1:10" ht="15.75">
      <c r="A43" s="67" t="s">
        <v>209</v>
      </c>
      <c r="B43" s="72" t="s">
        <v>149</v>
      </c>
      <c r="C43" s="73">
        <v>603</v>
      </c>
      <c r="D43" s="74">
        <v>6</v>
      </c>
      <c r="E43" s="75">
        <v>4700</v>
      </c>
      <c r="F43" s="80">
        <v>0.2</v>
      </c>
      <c r="G43" s="85">
        <f t="shared" si="0"/>
        <v>4841</v>
      </c>
      <c r="H43" s="85">
        <f t="shared" si="1"/>
        <v>4841</v>
      </c>
      <c r="I43" s="76" t="str">
        <f t="shared" si="2"/>
        <v>Povećanje</v>
      </c>
      <c r="J43" s="86">
        <f t="shared" si="3"/>
        <v>4841</v>
      </c>
    </row>
    <row r="44" spans="1:10" ht="15.75">
      <c r="A44" s="67" t="s">
        <v>209</v>
      </c>
      <c r="B44" s="72" t="s">
        <v>150</v>
      </c>
      <c r="C44" s="73">
        <v>600</v>
      </c>
      <c r="D44" s="74">
        <v>17</v>
      </c>
      <c r="E44" s="75">
        <v>5080</v>
      </c>
      <c r="F44" s="80">
        <v>0.2</v>
      </c>
      <c r="G44" s="85">
        <f t="shared" si="0"/>
        <v>4724.3999999999996</v>
      </c>
      <c r="H44" s="85">
        <f t="shared" si="1"/>
        <v>4724.3999999999996</v>
      </c>
      <c r="I44" s="76" t="str">
        <f t="shared" si="2"/>
        <v>Sniženje</v>
      </c>
      <c r="J44" s="86">
        <f t="shared" si="3"/>
        <v>4724.3999999999996</v>
      </c>
    </row>
    <row r="45" spans="1:10" ht="15.75">
      <c r="A45" s="67" t="s">
        <v>209</v>
      </c>
      <c r="B45" s="72" t="s">
        <v>151</v>
      </c>
      <c r="C45" s="73">
        <v>604</v>
      </c>
      <c r="D45" s="74">
        <v>2</v>
      </c>
      <c r="E45" s="75">
        <v>18270</v>
      </c>
      <c r="F45" s="80">
        <v>0.2</v>
      </c>
      <c r="G45" s="85">
        <f t="shared" si="0"/>
        <v>18818.099999999999</v>
      </c>
      <c r="H45" s="85">
        <f t="shared" si="1"/>
        <v>18818.099999999999</v>
      </c>
      <c r="I45" s="76" t="str">
        <f t="shared" si="2"/>
        <v>Povećanje</v>
      </c>
      <c r="J45" s="86">
        <f t="shared" si="3"/>
        <v>18818.099999999999</v>
      </c>
    </row>
    <row r="46" spans="1:10" ht="15.75">
      <c r="A46" s="67" t="s">
        <v>209</v>
      </c>
      <c r="B46" s="72" t="s">
        <v>152</v>
      </c>
      <c r="C46" s="73">
        <v>578</v>
      </c>
      <c r="D46" s="74">
        <v>2</v>
      </c>
      <c r="E46" s="75">
        <v>6200</v>
      </c>
      <c r="F46" s="80">
        <v>0.2</v>
      </c>
      <c r="G46" s="85">
        <f t="shared" si="0"/>
        <v>6386</v>
      </c>
      <c r="H46" s="85">
        <f t="shared" si="1"/>
        <v>6386</v>
      </c>
      <c r="I46" s="76" t="str">
        <f t="shared" si="2"/>
        <v>Povećanje</v>
      </c>
      <c r="J46" s="86">
        <f t="shared" si="3"/>
        <v>6386</v>
      </c>
    </row>
    <row r="47" spans="1:10" ht="15.75">
      <c r="A47" s="67" t="s">
        <v>209</v>
      </c>
      <c r="B47" s="72" t="s">
        <v>153</v>
      </c>
      <c r="C47" s="73">
        <v>580</v>
      </c>
      <c r="D47" s="74">
        <v>4</v>
      </c>
      <c r="E47" s="75">
        <v>7095</v>
      </c>
      <c r="F47" s="80">
        <v>0.2</v>
      </c>
      <c r="G47" s="85">
        <f t="shared" si="0"/>
        <v>7307.85</v>
      </c>
      <c r="H47" s="85">
        <f t="shared" si="1"/>
        <v>7307.85</v>
      </c>
      <c r="I47" s="76" t="str">
        <f t="shared" si="2"/>
        <v>Povećanje</v>
      </c>
      <c r="J47" s="86">
        <f t="shared" si="3"/>
        <v>7307.85</v>
      </c>
    </row>
    <row r="48" spans="1:10" ht="15.75">
      <c r="A48" s="67" t="s">
        <v>209</v>
      </c>
      <c r="B48" s="72" t="s">
        <v>154</v>
      </c>
      <c r="C48" s="73">
        <v>582</v>
      </c>
      <c r="D48" s="74">
        <v>15</v>
      </c>
      <c r="E48" s="75">
        <v>7095</v>
      </c>
      <c r="F48" s="80">
        <v>0.2</v>
      </c>
      <c r="G48" s="85">
        <f t="shared" si="0"/>
        <v>6598.35</v>
      </c>
      <c r="H48" s="85">
        <f t="shared" si="1"/>
        <v>6598.35</v>
      </c>
      <c r="I48" s="76" t="str">
        <f t="shared" si="2"/>
        <v>Sniženje</v>
      </c>
      <c r="J48" s="86">
        <f t="shared" si="3"/>
        <v>6598.35</v>
      </c>
    </row>
    <row r="49" spans="1:10" ht="15.75">
      <c r="A49" s="67" t="s">
        <v>209</v>
      </c>
      <c r="B49" s="72" t="s">
        <v>155</v>
      </c>
      <c r="C49" s="73">
        <v>581</v>
      </c>
      <c r="D49" s="74">
        <v>2</v>
      </c>
      <c r="E49" s="75">
        <v>6300</v>
      </c>
      <c r="F49" s="80">
        <v>0.2</v>
      </c>
      <c r="G49" s="85">
        <f t="shared" si="0"/>
        <v>6489</v>
      </c>
      <c r="H49" s="85">
        <f t="shared" si="1"/>
        <v>6489</v>
      </c>
      <c r="I49" s="76" t="str">
        <f t="shared" si="2"/>
        <v>Povećanje</v>
      </c>
      <c r="J49" s="86">
        <f t="shared" si="3"/>
        <v>6489</v>
      </c>
    </row>
    <row r="50" spans="1:10" ht="15.75">
      <c r="A50" s="67" t="s">
        <v>209</v>
      </c>
      <c r="B50" s="72" t="s">
        <v>156</v>
      </c>
      <c r="C50" s="73">
        <v>563</v>
      </c>
      <c r="D50" s="74">
        <v>19</v>
      </c>
      <c r="E50" s="75">
        <v>17120</v>
      </c>
      <c r="F50" s="80">
        <v>0.2</v>
      </c>
      <c r="G50" s="85">
        <f t="shared" si="0"/>
        <v>15921.6</v>
      </c>
      <c r="H50" s="85">
        <f t="shared" si="1"/>
        <v>15921.6</v>
      </c>
      <c r="I50" s="76" t="str">
        <f t="shared" si="2"/>
        <v>Sniženje</v>
      </c>
      <c r="J50" s="86">
        <f t="shared" si="3"/>
        <v>15921.6</v>
      </c>
    </row>
    <row r="51" spans="1:10" ht="15.75">
      <c r="A51" s="67" t="s">
        <v>209</v>
      </c>
      <c r="B51" s="72" t="s">
        <v>157</v>
      </c>
      <c r="C51" s="73">
        <v>565</v>
      </c>
      <c r="D51" s="74">
        <v>1</v>
      </c>
      <c r="E51" s="75">
        <v>6590</v>
      </c>
      <c r="F51" s="80">
        <v>0.2</v>
      </c>
      <c r="G51" s="85">
        <f t="shared" si="0"/>
        <v>6787.7</v>
      </c>
      <c r="H51" s="85">
        <f t="shared" si="1"/>
        <v>6787.7</v>
      </c>
      <c r="I51" s="76" t="str">
        <f t="shared" si="2"/>
        <v>Povećanje</v>
      </c>
      <c r="J51" s="86">
        <f t="shared" si="3"/>
        <v>6787.7</v>
      </c>
    </row>
    <row r="52" spans="1:10" ht="15.75">
      <c r="A52" s="67" t="s">
        <v>209</v>
      </c>
      <c r="B52" s="72" t="s">
        <v>158</v>
      </c>
      <c r="C52" s="73">
        <v>564</v>
      </c>
      <c r="D52" s="74">
        <v>2</v>
      </c>
      <c r="E52" s="75">
        <v>10630</v>
      </c>
      <c r="F52" s="80">
        <v>0.2</v>
      </c>
      <c r="G52" s="85">
        <f t="shared" si="0"/>
        <v>10948.9</v>
      </c>
      <c r="H52" s="85">
        <f t="shared" si="1"/>
        <v>10948.9</v>
      </c>
      <c r="I52" s="76" t="str">
        <f t="shared" si="2"/>
        <v>Povećanje</v>
      </c>
      <c r="J52" s="86">
        <f t="shared" si="3"/>
        <v>10948.9</v>
      </c>
    </row>
    <row r="53" spans="1:10" ht="15.75">
      <c r="A53" s="67" t="s">
        <v>209</v>
      </c>
      <c r="B53" s="72" t="s">
        <v>159</v>
      </c>
      <c r="C53" s="73">
        <v>566</v>
      </c>
      <c r="D53" s="74">
        <v>11</v>
      </c>
      <c r="E53" s="75">
        <v>14995</v>
      </c>
      <c r="F53" s="80">
        <v>0.2</v>
      </c>
      <c r="G53" s="85">
        <f t="shared" si="0"/>
        <v>13945.35</v>
      </c>
      <c r="H53" s="85">
        <f t="shared" si="1"/>
        <v>13945.35</v>
      </c>
      <c r="I53" s="76" t="str">
        <f t="shared" si="2"/>
        <v>Sniženje</v>
      </c>
      <c r="J53" s="86">
        <f t="shared" si="3"/>
        <v>13945.35</v>
      </c>
    </row>
    <row r="54" spans="1:10" ht="15.75">
      <c r="A54" s="67" t="s">
        <v>209</v>
      </c>
      <c r="B54" s="72" t="s">
        <v>160</v>
      </c>
      <c r="C54" s="73">
        <v>569</v>
      </c>
      <c r="D54" s="74">
        <v>1</v>
      </c>
      <c r="E54" s="75">
        <v>6295</v>
      </c>
      <c r="F54" s="80">
        <v>0.2</v>
      </c>
      <c r="G54" s="85">
        <f t="shared" si="0"/>
        <v>6483.85</v>
      </c>
      <c r="H54" s="85">
        <f t="shared" si="1"/>
        <v>6483.85</v>
      </c>
      <c r="I54" s="76" t="str">
        <f t="shared" si="2"/>
        <v>Povećanje</v>
      </c>
      <c r="J54" s="86">
        <f t="shared" si="3"/>
        <v>6483.85</v>
      </c>
    </row>
    <row r="55" spans="1:10" ht="15.75">
      <c r="A55" s="67" t="s">
        <v>209</v>
      </c>
      <c r="B55" s="72" t="s">
        <v>161</v>
      </c>
      <c r="C55" s="73">
        <v>570</v>
      </c>
      <c r="D55" s="74">
        <v>13</v>
      </c>
      <c r="E55" s="75">
        <v>9400</v>
      </c>
      <c r="F55" s="80">
        <v>0.2</v>
      </c>
      <c r="G55" s="85">
        <f t="shared" si="0"/>
        <v>8742</v>
      </c>
      <c r="H55" s="85">
        <f t="shared" si="1"/>
        <v>8742</v>
      </c>
      <c r="I55" s="76" t="str">
        <f t="shared" si="2"/>
        <v>Sniženje</v>
      </c>
      <c r="J55" s="86">
        <f t="shared" si="3"/>
        <v>8742</v>
      </c>
    </row>
    <row r="56" spans="1:10" ht="15.75">
      <c r="A56" s="67" t="s">
        <v>209</v>
      </c>
      <c r="B56" s="72" t="s">
        <v>162</v>
      </c>
      <c r="C56" s="73">
        <v>583</v>
      </c>
      <c r="D56" s="74">
        <v>3</v>
      </c>
      <c r="E56" s="75">
        <v>18950</v>
      </c>
      <c r="F56" s="80">
        <v>0.2</v>
      </c>
      <c r="G56" s="85">
        <f t="shared" si="0"/>
        <v>19518.5</v>
      </c>
      <c r="H56" s="85">
        <f t="shared" si="1"/>
        <v>19518.5</v>
      </c>
      <c r="I56" s="76" t="str">
        <f t="shared" si="2"/>
        <v>Povećanje</v>
      </c>
      <c r="J56" s="86">
        <f t="shared" si="3"/>
        <v>19518.5</v>
      </c>
    </row>
    <row r="57" spans="1:10" ht="15.75">
      <c r="A57" s="67" t="s">
        <v>209</v>
      </c>
      <c r="B57" s="72" t="s">
        <v>163</v>
      </c>
      <c r="C57" s="73">
        <v>584</v>
      </c>
      <c r="D57" s="74">
        <v>8</v>
      </c>
      <c r="E57" s="75">
        <v>2530</v>
      </c>
      <c r="F57" s="80">
        <v>0.2</v>
      </c>
      <c r="G57" s="85">
        <f t="shared" si="0"/>
        <v>2605.9</v>
      </c>
      <c r="H57" s="85">
        <f t="shared" si="1"/>
        <v>2605.9</v>
      </c>
      <c r="I57" s="76" t="str">
        <f t="shared" si="2"/>
        <v>Povećanje</v>
      </c>
      <c r="J57" s="86">
        <f t="shared" si="3"/>
        <v>2605.9</v>
      </c>
    </row>
    <row r="58" spans="1:10" ht="15.75">
      <c r="A58" s="67" t="s">
        <v>209</v>
      </c>
      <c r="B58" s="72" t="s">
        <v>164</v>
      </c>
      <c r="C58" s="73">
        <v>568</v>
      </c>
      <c r="D58" s="74">
        <v>6</v>
      </c>
      <c r="E58" s="75">
        <v>9530</v>
      </c>
      <c r="F58" s="80">
        <v>0.2</v>
      </c>
      <c r="G58" s="85">
        <f t="shared" si="0"/>
        <v>9815.9</v>
      </c>
      <c r="H58" s="85">
        <f t="shared" si="1"/>
        <v>9815.9</v>
      </c>
      <c r="I58" s="76" t="str">
        <f t="shared" si="2"/>
        <v>Povećanje</v>
      </c>
      <c r="J58" s="86">
        <f t="shared" si="3"/>
        <v>9815.9</v>
      </c>
    </row>
    <row r="59" spans="1:10" ht="15.75">
      <c r="A59" s="67" t="s">
        <v>209</v>
      </c>
      <c r="B59" s="72" t="s">
        <v>165</v>
      </c>
      <c r="C59" s="73">
        <v>567</v>
      </c>
      <c r="D59" s="74">
        <v>2</v>
      </c>
      <c r="E59" s="75">
        <v>12850</v>
      </c>
      <c r="F59" s="80">
        <v>0.2</v>
      </c>
      <c r="G59" s="85">
        <f t="shared" si="0"/>
        <v>13235.5</v>
      </c>
      <c r="H59" s="85">
        <f t="shared" si="1"/>
        <v>13235.5</v>
      </c>
      <c r="I59" s="76" t="str">
        <f t="shared" si="2"/>
        <v>Povećanje</v>
      </c>
      <c r="J59" s="86">
        <f t="shared" si="3"/>
        <v>13235.5</v>
      </c>
    </row>
    <row r="60" spans="1:10" ht="15.75">
      <c r="A60" s="67" t="s">
        <v>209</v>
      </c>
      <c r="B60" s="72" t="s">
        <v>166</v>
      </c>
      <c r="C60" s="73">
        <v>34</v>
      </c>
      <c r="D60" s="74">
        <v>2</v>
      </c>
      <c r="E60" s="75">
        <v>6920</v>
      </c>
      <c r="F60" s="80">
        <v>0.2</v>
      </c>
      <c r="G60" s="85">
        <f t="shared" si="0"/>
        <v>7127.6</v>
      </c>
      <c r="H60" s="85">
        <f t="shared" si="1"/>
        <v>7127.6</v>
      </c>
      <c r="I60" s="76" t="str">
        <f t="shared" si="2"/>
        <v>Povećanje</v>
      </c>
      <c r="J60" s="86">
        <f t="shared" si="3"/>
        <v>7127.6</v>
      </c>
    </row>
    <row r="61" spans="1:10" ht="15.75">
      <c r="A61" s="67" t="s">
        <v>209</v>
      </c>
      <c r="B61" s="72" t="s">
        <v>167</v>
      </c>
      <c r="C61" s="73">
        <v>613</v>
      </c>
      <c r="D61" s="74">
        <v>3</v>
      </c>
      <c r="E61" s="75">
        <v>7230</v>
      </c>
      <c r="F61" s="80">
        <v>0.2</v>
      </c>
      <c r="G61" s="85">
        <f t="shared" si="0"/>
        <v>7446.9</v>
      </c>
      <c r="H61" s="85">
        <f t="shared" si="1"/>
        <v>7446.9</v>
      </c>
      <c r="I61" s="76" t="str">
        <f t="shared" si="2"/>
        <v>Povećanje</v>
      </c>
      <c r="J61" s="86">
        <f t="shared" si="3"/>
        <v>7446.9</v>
      </c>
    </row>
    <row r="62" spans="1:10" ht="15.75">
      <c r="A62" s="67" t="s">
        <v>209</v>
      </c>
      <c r="B62" s="72" t="s">
        <v>168</v>
      </c>
      <c r="C62" s="73">
        <v>614</v>
      </c>
      <c r="D62" s="74">
        <v>13</v>
      </c>
      <c r="E62" s="75">
        <v>4750</v>
      </c>
      <c r="F62" s="80">
        <v>0.2</v>
      </c>
      <c r="G62" s="85">
        <f t="shared" si="0"/>
        <v>4417.5</v>
      </c>
      <c r="H62" s="85">
        <f t="shared" si="1"/>
        <v>4417.5</v>
      </c>
      <c r="I62" s="76" t="str">
        <f t="shared" si="2"/>
        <v>Sniženje</v>
      </c>
      <c r="J62" s="86">
        <f t="shared" si="3"/>
        <v>4417.5</v>
      </c>
    </row>
    <row r="63" spans="1:10" ht="15.75">
      <c r="A63" s="67" t="s">
        <v>209</v>
      </c>
      <c r="B63" s="72" t="s">
        <v>169</v>
      </c>
      <c r="C63" s="73">
        <v>615</v>
      </c>
      <c r="D63" s="74">
        <v>3</v>
      </c>
      <c r="E63" s="75">
        <v>6890</v>
      </c>
      <c r="F63" s="80">
        <v>0.2</v>
      </c>
      <c r="G63" s="85">
        <f t="shared" si="0"/>
        <v>7096.7</v>
      </c>
      <c r="H63" s="85">
        <f t="shared" si="1"/>
        <v>7096.7</v>
      </c>
      <c r="I63" s="76" t="str">
        <f t="shared" si="2"/>
        <v>Povećanje</v>
      </c>
      <c r="J63" s="86">
        <f t="shared" si="3"/>
        <v>7096.7</v>
      </c>
    </row>
    <row r="64" spans="1:10" ht="15.75">
      <c r="A64" s="67" t="s">
        <v>209</v>
      </c>
      <c r="B64" s="72" t="s">
        <v>170</v>
      </c>
      <c r="C64" s="73">
        <v>576</v>
      </c>
      <c r="D64" s="74">
        <v>2</v>
      </c>
      <c r="E64" s="75">
        <v>5420</v>
      </c>
      <c r="F64" s="80">
        <v>0.2</v>
      </c>
      <c r="G64" s="85">
        <f t="shared" si="0"/>
        <v>5582.6</v>
      </c>
      <c r="H64" s="85">
        <f t="shared" si="1"/>
        <v>5582.6</v>
      </c>
      <c r="I64" s="76" t="str">
        <f t="shared" si="2"/>
        <v>Povećanje</v>
      </c>
      <c r="J64" s="86">
        <f t="shared" si="3"/>
        <v>5582.6</v>
      </c>
    </row>
    <row r="65" spans="1:10" ht="15.75">
      <c r="A65" s="67" t="s">
        <v>209</v>
      </c>
      <c r="B65" s="72" t="s">
        <v>171</v>
      </c>
      <c r="C65" s="73">
        <v>574</v>
      </c>
      <c r="D65" s="74">
        <v>3</v>
      </c>
      <c r="E65" s="75">
        <v>6850</v>
      </c>
      <c r="F65" s="80">
        <v>0.2</v>
      </c>
      <c r="G65" s="85">
        <f t="shared" si="0"/>
        <v>7055.5</v>
      </c>
      <c r="H65" s="85">
        <f t="shared" si="1"/>
        <v>7055.5</v>
      </c>
      <c r="I65" s="76" t="str">
        <f t="shared" si="2"/>
        <v>Povećanje</v>
      </c>
      <c r="J65" s="86">
        <f t="shared" si="3"/>
        <v>7055.5</v>
      </c>
    </row>
    <row r="66" spans="1:10" ht="15.75">
      <c r="A66" s="67" t="s">
        <v>209</v>
      </c>
      <c r="B66" s="72" t="s">
        <v>172</v>
      </c>
      <c r="C66" s="73">
        <v>575</v>
      </c>
      <c r="D66" s="74">
        <v>2</v>
      </c>
      <c r="E66" s="75">
        <v>2250</v>
      </c>
      <c r="F66" s="80">
        <v>0.2</v>
      </c>
      <c r="G66" s="85">
        <f t="shared" si="0"/>
        <v>2317.5</v>
      </c>
      <c r="H66" s="85">
        <f t="shared" si="1"/>
        <v>2317.5</v>
      </c>
      <c r="I66" s="76" t="str">
        <f t="shared" si="2"/>
        <v>Povećanje</v>
      </c>
      <c r="J66" s="86">
        <f t="shared" si="3"/>
        <v>2317.5</v>
      </c>
    </row>
    <row r="67" spans="1:10" ht="15.75">
      <c r="A67" s="67" t="s">
        <v>209</v>
      </c>
      <c r="B67" s="72" t="s">
        <v>173</v>
      </c>
      <c r="C67" s="73">
        <v>39</v>
      </c>
      <c r="D67" s="74">
        <v>10</v>
      </c>
      <c r="E67" s="75">
        <v>23120</v>
      </c>
      <c r="F67" s="80">
        <v>0.2</v>
      </c>
      <c r="G67" s="85">
        <f t="shared" si="0"/>
        <v>23813.599999999999</v>
      </c>
      <c r="H67" s="85">
        <f t="shared" si="1"/>
        <v>23813.599999999999</v>
      </c>
      <c r="I67" s="76" t="str">
        <f t="shared" si="2"/>
        <v>Bez promene</v>
      </c>
      <c r="J67" s="86">
        <f t="shared" si="3"/>
        <v>23120</v>
      </c>
    </row>
    <row r="68" spans="1:10" ht="15.75">
      <c r="A68" s="67" t="s">
        <v>209</v>
      </c>
      <c r="B68" s="72" t="s">
        <v>174</v>
      </c>
      <c r="C68" s="73">
        <v>37</v>
      </c>
      <c r="D68" s="74">
        <v>1</v>
      </c>
      <c r="E68" s="75">
        <v>25770</v>
      </c>
      <c r="F68" s="80">
        <v>0.2</v>
      </c>
      <c r="G68" s="85">
        <f t="shared" si="0"/>
        <v>26543.1</v>
      </c>
      <c r="H68" s="85">
        <f t="shared" si="1"/>
        <v>26543.1</v>
      </c>
      <c r="I68" s="76" t="str">
        <f t="shared" si="2"/>
        <v>Povećanje</v>
      </c>
      <c r="J68" s="86">
        <f t="shared" si="3"/>
        <v>26543.1</v>
      </c>
    </row>
    <row r="69" spans="1:10" ht="15.75">
      <c r="A69" s="67" t="s">
        <v>209</v>
      </c>
      <c r="B69" s="72" t="s">
        <v>175</v>
      </c>
      <c r="C69" s="73">
        <v>50</v>
      </c>
      <c r="D69" s="74">
        <v>1</v>
      </c>
      <c r="E69" s="75">
        <v>12990</v>
      </c>
      <c r="F69" s="80">
        <v>0.2</v>
      </c>
      <c r="G69" s="85">
        <f t="shared" si="0"/>
        <v>13379.7</v>
      </c>
      <c r="H69" s="85">
        <f t="shared" si="1"/>
        <v>13379.7</v>
      </c>
      <c r="I69" s="76" t="str">
        <f t="shared" si="2"/>
        <v>Povećanje</v>
      </c>
      <c r="J69" s="86">
        <f t="shared" si="3"/>
        <v>13379.7</v>
      </c>
    </row>
    <row r="70" spans="1:10" ht="15.75">
      <c r="A70" s="67" t="s">
        <v>209</v>
      </c>
      <c r="B70" s="72" t="s">
        <v>176</v>
      </c>
      <c r="C70" s="73">
        <v>23</v>
      </c>
      <c r="D70" s="74">
        <v>4</v>
      </c>
      <c r="E70" s="75">
        <v>4970</v>
      </c>
      <c r="F70" s="80">
        <v>0.2</v>
      </c>
      <c r="G70" s="85">
        <f t="shared" si="0"/>
        <v>5119.1000000000004</v>
      </c>
      <c r="H70" s="85">
        <f t="shared" si="1"/>
        <v>5119.1000000000004</v>
      </c>
      <c r="I70" s="76" t="str">
        <f t="shared" si="2"/>
        <v>Povećanje</v>
      </c>
      <c r="J70" s="86">
        <f t="shared" si="3"/>
        <v>5119.1000000000004</v>
      </c>
    </row>
    <row r="71" spans="1:10" ht="15.75">
      <c r="A71" s="67" t="s">
        <v>209</v>
      </c>
      <c r="B71" s="72" t="s">
        <v>177</v>
      </c>
      <c r="C71" s="73">
        <v>49</v>
      </c>
      <c r="D71" s="74">
        <v>2</v>
      </c>
      <c r="E71" s="75">
        <v>3095</v>
      </c>
      <c r="F71" s="80">
        <v>0.2</v>
      </c>
      <c r="G71" s="85">
        <f t="shared" si="0"/>
        <v>3187.85</v>
      </c>
      <c r="H71" s="85">
        <f t="shared" si="1"/>
        <v>3187.85</v>
      </c>
      <c r="I71" s="76" t="str">
        <f t="shared" si="2"/>
        <v>Povećanje</v>
      </c>
      <c r="J71" s="86">
        <f t="shared" si="3"/>
        <v>3187.85</v>
      </c>
    </row>
    <row r="72" spans="1:10" ht="15.75">
      <c r="A72" s="67" t="s">
        <v>209</v>
      </c>
      <c r="B72" s="72" t="s">
        <v>178</v>
      </c>
      <c r="C72" s="73">
        <v>35</v>
      </c>
      <c r="D72" s="74">
        <v>12</v>
      </c>
      <c r="E72" s="75">
        <v>5150</v>
      </c>
      <c r="F72" s="80">
        <v>0.2</v>
      </c>
      <c r="G72" s="85">
        <f t="shared" si="0"/>
        <v>4789.5</v>
      </c>
      <c r="H72" s="85">
        <f t="shared" si="1"/>
        <v>4789.5</v>
      </c>
      <c r="I72" s="76" t="str">
        <f t="shared" si="2"/>
        <v>Sniženje</v>
      </c>
      <c r="J72" s="86">
        <f t="shared" si="3"/>
        <v>4789.5</v>
      </c>
    </row>
    <row r="73" spans="1:10" ht="15.75">
      <c r="A73" s="67" t="s">
        <v>209</v>
      </c>
      <c r="B73" s="72" t="s">
        <v>179</v>
      </c>
      <c r="C73" s="73">
        <v>22</v>
      </c>
      <c r="D73" s="74">
        <v>2</v>
      </c>
      <c r="E73" s="75">
        <v>1660</v>
      </c>
      <c r="F73" s="80">
        <v>0.2</v>
      </c>
      <c r="G73" s="85">
        <f t="shared" si="0"/>
        <v>1709.8</v>
      </c>
      <c r="H73" s="85">
        <f t="shared" si="1"/>
        <v>1709.8</v>
      </c>
      <c r="I73" s="76" t="str">
        <f t="shared" si="2"/>
        <v>Povećanje</v>
      </c>
      <c r="J73" s="86">
        <f t="shared" si="3"/>
        <v>1709.8</v>
      </c>
    </row>
    <row r="74" spans="1:10" ht="15.75">
      <c r="A74" s="67" t="s">
        <v>209</v>
      </c>
      <c r="B74" s="72" t="s">
        <v>180</v>
      </c>
      <c r="C74" s="73">
        <v>38</v>
      </c>
      <c r="D74" s="74">
        <v>10</v>
      </c>
      <c r="E74" s="75">
        <v>4520</v>
      </c>
      <c r="F74" s="80">
        <v>0.2</v>
      </c>
      <c r="G74" s="85">
        <f t="shared" si="0"/>
        <v>4655.6000000000004</v>
      </c>
      <c r="H74" s="85">
        <f t="shared" si="1"/>
        <v>4655.6000000000004</v>
      </c>
      <c r="I74" s="76" t="str">
        <f t="shared" si="2"/>
        <v>Bez promene</v>
      </c>
      <c r="J74" s="86">
        <f t="shared" si="3"/>
        <v>4520</v>
      </c>
    </row>
    <row r="75" spans="1:10" ht="15.75">
      <c r="A75" s="67" t="s">
        <v>209</v>
      </c>
      <c r="B75" s="72" t="s">
        <v>181</v>
      </c>
      <c r="C75" s="73">
        <v>36</v>
      </c>
      <c r="D75" s="74">
        <v>6</v>
      </c>
      <c r="E75" s="75">
        <v>4430</v>
      </c>
      <c r="F75" s="80">
        <v>0.2</v>
      </c>
      <c r="G75" s="85">
        <f t="shared" si="0"/>
        <v>4562.8999999999996</v>
      </c>
      <c r="H75" s="85">
        <f t="shared" si="1"/>
        <v>4562.8999999999996</v>
      </c>
      <c r="I75" s="76" t="str">
        <f t="shared" si="2"/>
        <v>Povećanje</v>
      </c>
      <c r="J75" s="86">
        <f t="shared" si="3"/>
        <v>4562.8999999999996</v>
      </c>
    </row>
    <row r="76" spans="1:10" ht="15.75">
      <c r="A76" s="67" t="s">
        <v>209</v>
      </c>
      <c r="B76" s="72" t="s">
        <v>182</v>
      </c>
      <c r="C76" s="73">
        <v>585</v>
      </c>
      <c r="D76" s="74">
        <v>2</v>
      </c>
      <c r="E76" s="75">
        <v>2070</v>
      </c>
      <c r="F76" s="80">
        <v>0.2</v>
      </c>
      <c r="G76" s="85">
        <f t="shared" si="0"/>
        <v>2132.1</v>
      </c>
      <c r="H76" s="85">
        <f t="shared" si="1"/>
        <v>2132.1</v>
      </c>
      <c r="I76" s="76" t="str">
        <f t="shared" si="2"/>
        <v>Povećanje</v>
      </c>
      <c r="J76" s="86">
        <f t="shared" si="3"/>
        <v>2132.1</v>
      </c>
    </row>
    <row r="77" spans="1:10" ht="15.75">
      <c r="A77" s="67" t="s">
        <v>209</v>
      </c>
      <c r="B77" s="72" t="s">
        <v>183</v>
      </c>
      <c r="C77" s="73">
        <v>586</v>
      </c>
      <c r="D77" s="74">
        <v>2</v>
      </c>
      <c r="E77" s="75">
        <v>3680</v>
      </c>
      <c r="F77" s="80">
        <v>0.2</v>
      </c>
      <c r="G77" s="85">
        <f t="shared" si="0"/>
        <v>3790.4</v>
      </c>
      <c r="H77" s="85">
        <f t="shared" si="1"/>
        <v>3790.4</v>
      </c>
      <c r="I77" s="76" t="str">
        <f t="shared" si="2"/>
        <v>Povećanje</v>
      </c>
      <c r="J77" s="86">
        <f t="shared" si="3"/>
        <v>3790.4</v>
      </c>
    </row>
    <row r="78" spans="1:10" ht="15.75">
      <c r="A78" s="67" t="s">
        <v>209</v>
      </c>
      <c r="B78" s="72" t="s">
        <v>184</v>
      </c>
      <c r="C78" s="73">
        <v>611</v>
      </c>
      <c r="D78" s="74">
        <v>1</v>
      </c>
      <c r="E78" s="75">
        <v>10220</v>
      </c>
      <c r="F78" s="80">
        <v>0.2</v>
      </c>
      <c r="G78" s="85">
        <f t="shared" si="0"/>
        <v>10526.6</v>
      </c>
      <c r="H78" s="85">
        <f t="shared" si="1"/>
        <v>10526.6</v>
      </c>
      <c r="I78" s="76" t="str">
        <f t="shared" si="2"/>
        <v>Povećanje</v>
      </c>
      <c r="J78" s="86">
        <f t="shared" si="3"/>
        <v>10526.6</v>
      </c>
    </row>
    <row r="79" spans="1:10" ht="15.75">
      <c r="A79" s="67" t="s">
        <v>209</v>
      </c>
      <c r="B79" s="72" t="s">
        <v>185</v>
      </c>
      <c r="C79" s="73">
        <v>606</v>
      </c>
      <c r="D79" s="74">
        <v>4</v>
      </c>
      <c r="E79" s="75">
        <v>9190</v>
      </c>
      <c r="F79" s="80">
        <v>0.2</v>
      </c>
      <c r="G79" s="85">
        <f t="shared" si="0"/>
        <v>9465.7000000000007</v>
      </c>
      <c r="H79" s="85">
        <f t="shared" si="1"/>
        <v>9465.7000000000007</v>
      </c>
      <c r="I79" s="76" t="str">
        <f t="shared" si="2"/>
        <v>Povećanje</v>
      </c>
      <c r="J79" s="86">
        <f t="shared" si="3"/>
        <v>9465.7000000000007</v>
      </c>
    </row>
    <row r="80" spans="1:10" ht="15.75">
      <c r="A80" s="67" t="s">
        <v>209</v>
      </c>
      <c r="B80" s="72" t="s">
        <v>186</v>
      </c>
      <c r="C80" s="73">
        <v>608</v>
      </c>
      <c r="D80" s="74">
        <v>3</v>
      </c>
      <c r="E80" s="75">
        <v>2890</v>
      </c>
      <c r="F80" s="80">
        <v>0.2</v>
      </c>
      <c r="G80" s="85">
        <f t="shared" si="0"/>
        <v>2976.7</v>
      </c>
      <c r="H80" s="85">
        <f t="shared" si="1"/>
        <v>2976.7</v>
      </c>
      <c r="I80" s="76" t="str">
        <f t="shared" si="2"/>
        <v>Povećanje</v>
      </c>
      <c r="J80" s="86">
        <f t="shared" si="3"/>
        <v>2976.7</v>
      </c>
    </row>
    <row r="81" spans="1:10" ht="15.75">
      <c r="A81" s="67" t="s">
        <v>209</v>
      </c>
      <c r="B81" s="72" t="s">
        <v>187</v>
      </c>
      <c r="C81" s="73">
        <v>607</v>
      </c>
      <c r="D81" s="74">
        <v>1</v>
      </c>
      <c r="E81" s="75">
        <v>4590</v>
      </c>
      <c r="F81" s="80">
        <v>0.2</v>
      </c>
      <c r="G81" s="85">
        <f t="shared" si="0"/>
        <v>4727.7</v>
      </c>
      <c r="H81" s="85">
        <f t="shared" si="1"/>
        <v>4727.7</v>
      </c>
      <c r="I81" s="76" t="str">
        <f t="shared" si="2"/>
        <v>Povećanje</v>
      </c>
      <c r="J81" s="86">
        <f t="shared" si="3"/>
        <v>4727.7</v>
      </c>
    </row>
    <row r="82" spans="1:10" ht="15.75">
      <c r="A82" s="67" t="s">
        <v>209</v>
      </c>
      <c r="B82" s="72" t="s">
        <v>188</v>
      </c>
      <c r="C82" s="73">
        <v>605</v>
      </c>
      <c r="D82" s="74">
        <v>2</v>
      </c>
      <c r="E82" s="75">
        <v>12860</v>
      </c>
      <c r="F82" s="80">
        <v>0.2</v>
      </c>
      <c r="G82" s="85">
        <f t="shared" si="0"/>
        <v>13245.8</v>
      </c>
      <c r="H82" s="85">
        <f t="shared" si="1"/>
        <v>13245.8</v>
      </c>
      <c r="I82" s="76" t="str">
        <f t="shared" si="2"/>
        <v>Povećanje</v>
      </c>
      <c r="J82" s="86">
        <f t="shared" si="3"/>
        <v>13245.8</v>
      </c>
    </row>
    <row r="83" spans="1:10" ht="15.75">
      <c r="A83" s="67" t="s">
        <v>209</v>
      </c>
      <c r="B83" s="72" t="s">
        <v>189</v>
      </c>
      <c r="C83" s="73">
        <v>609</v>
      </c>
      <c r="D83" s="74">
        <v>2</v>
      </c>
      <c r="E83" s="75">
        <v>10670</v>
      </c>
      <c r="F83" s="80">
        <v>0.2</v>
      </c>
      <c r="G83" s="85">
        <f t="shared" ref="G83:G84" si="4">IF(D83&gt;10,E83-E83*7%,E83+E83*3%)</f>
        <v>10990.1</v>
      </c>
      <c r="H83" s="85">
        <f t="shared" ref="H83:H84" si="5">IF(D83&gt;10,E83-E83*$D$15,E83+E83*$D$14)</f>
        <v>10990.1</v>
      </c>
      <c r="I83" s="76" t="str">
        <f t="shared" ref="I83:I84" si="6">IF(D83&lt;10,"Povećanje",IF(D83&gt;10,"Sniženje","Bez promene"))</f>
        <v>Povećanje</v>
      </c>
      <c r="J83" s="86">
        <f t="shared" ref="J83:J84" si="7">IF(D83&lt;10,E83+E83*$D$14,IF(D83&gt;10,E83-E83*$D$15,E83))</f>
        <v>10990.1</v>
      </c>
    </row>
    <row r="84" spans="1:10" ht="15.75">
      <c r="A84" s="67" t="s">
        <v>209</v>
      </c>
      <c r="B84" s="72" t="s">
        <v>190</v>
      </c>
      <c r="C84" s="73">
        <v>474</v>
      </c>
      <c r="D84" s="74">
        <v>1</v>
      </c>
      <c r="E84" s="75">
        <v>18750</v>
      </c>
      <c r="F84" s="80">
        <v>0.2</v>
      </c>
      <c r="G84" s="85">
        <f t="shared" si="4"/>
        <v>19312.5</v>
      </c>
      <c r="H84" s="85">
        <f t="shared" si="5"/>
        <v>19312.5</v>
      </c>
      <c r="I84" s="76" t="str">
        <f t="shared" si="6"/>
        <v>Povećanje</v>
      </c>
      <c r="J84" s="86">
        <f t="shared" si="7"/>
        <v>19312.5</v>
      </c>
    </row>
  </sheetData>
  <mergeCells count="1">
    <mergeCell ref="C13:D13"/>
  </mergeCells>
  <dataValidations count="2">
    <dataValidation type="decimal" allowBlank="1" showInputMessage="1" showErrorMessage="1" errorTitle="UPOZORENJE" error="Vrednosti terba da budu u opsegu od 3% do 30%." sqref="D14:D15">
      <formula1>0.03</formula1>
      <formula2>0.3</formula2>
    </dataValidation>
    <dataValidation type="list" allowBlank="1" showInputMessage="1" showErrorMessage="1" errorTitle="UPOZORENJE:" error="Možete uneti samo 10% ili 20%" prompt="Poreska stopa" sqref="F18:F84">
      <formula1>$E$14:$E$15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Funkcije 1</vt:lpstr>
      <vt:lpstr>Funkcije 1 - R</vt:lpstr>
      <vt:lpstr>Funkcije 2</vt:lpstr>
      <vt:lpstr>Funkcije 2 - R</vt:lpstr>
      <vt:lpstr>Funkcije 3</vt:lpstr>
      <vt:lpstr>Funkcije 3 - R</vt:lpstr>
      <vt:lpstr>IF</vt:lpstr>
      <vt:lpstr>IF - R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ETS</cp:lastModifiedBy>
  <cp:lastPrinted>2014-02-02T14:53:06Z</cp:lastPrinted>
  <dcterms:created xsi:type="dcterms:W3CDTF">2014-01-26T18:34:25Z</dcterms:created>
  <dcterms:modified xsi:type="dcterms:W3CDTF">2014-02-26T14:31:50Z</dcterms:modified>
</cp:coreProperties>
</file>